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06" firstSheet="8" activeTab="8"/>
  </bookViews>
  <sheets>
    <sheet name="заявки НБ 18 общ " sheetId="13" r:id="rId1"/>
    <sheet name="заявки НБ 18 непрош" sheetId="23" r:id="rId2"/>
    <sheet name="победители НБ-18 первон добавл" sheetId="21" r:id="rId3"/>
    <sheet name="победители НБ-18 первон" sheetId="18" r:id="rId4"/>
    <sheet name="НБ-18 для БСГ спонсоры" sheetId="22" r:id="rId5"/>
    <sheet name="победители НБ-18 см обр" sheetId="19" r:id="rId6"/>
    <sheet name="победители НБ-18 сметы адм" sheetId="20" r:id="rId7"/>
    <sheet name="непрошедшие заявки" sheetId="14" r:id="rId8"/>
    <sheet name="победители НБ-18 сметы" sheetId="12" r:id="rId9"/>
    <sheet name="табл общ" sheetId="11" r:id="rId10"/>
  </sheets>
  <definedNames>
    <definedName name="_xlnm._FilterDatabase" localSheetId="1" hidden="1">'заявки НБ 18 непрош'!$B$1:$B$116</definedName>
    <definedName name="_xlnm._FilterDatabase" localSheetId="0" hidden="1">'заявки НБ 18 общ '!$B$1:$B$146</definedName>
    <definedName name="_xlnm._FilterDatabase" localSheetId="4" hidden="1">'НБ-18 для БСГ спонсоры'!$B$1:$B$16</definedName>
    <definedName name="_xlnm._FilterDatabase" localSheetId="7" hidden="1">'непрошедшие заявки'!$B$1:$B$118</definedName>
    <definedName name="_xlnm._FilterDatabase" localSheetId="3" hidden="1">'победители НБ-18 первон'!$B$1:$B$37</definedName>
    <definedName name="_xlnm._FilterDatabase" localSheetId="2" hidden="1">'победители НБ-18 первон добавл'!$B$1:$B$9</definedName>
    <definedName name="_xlnm._FilterDatabase" localSheetId="5" hidden="1">'победители НБ-18 см обр'!$B$1:$B$27</definedName>
    <definedName name="_xlnm._FilterDatabase" localSheetId="8" hidden="1">'победители НБ-18 сметы'!$B$1:$B$37</definedName>
    <definedName name="_xlnm._FilterDatabase" localSheetId="6" hidden="1">'победители НБ-18 сметы адм'!$B$1:$B$17</definedName>
  </definedNames>
  <calcPr calcId="125725"/>
</workbook>
</file>

<file path=xl/calcChain.xml><?xml version="1.0" encoding="utf-8"?>
<calcChain xmlns="http://schemas.openxmlformats.org/spreadsheetml/2006/main">
  <c r="K168" i="11"/>
  <c r="J168"/>
  <c r="J158"/>
  <c r="K137"/>
  <c r="J137"/>
  <c r="K132"/>
  <c r="J132"/>
  <c r="K122"/>
  <c r="J122"/>
  <c r="I118"/>
  <c r="J118"/>
  <c r="J98"/>
  <c r="J86"/>
  <c r="J38"/>
  <c r="W35" i="12"/>
  <c r="J14"/>
  <c r="V9"/>
  <c r="V35"/>
  <c r="J28"/>
  <c r="M14"/>
  <c r="N146" i="11"/>
  <c r="N140"/>
  <c r="L134"/>
  <c r="K134"/>
  <c r="J134"/>
  <c r="I134"/>
  <c r="I5" i="12"/>
  <c r="L175" i="11"/>
  <c r="K175"/>
  <c r="J175"/>
  <c r="I175"/>
  <c r="L170"/>
  <c r="K170"/>
  <c r="J170"/>
  <c r="I170"/>
  <c r="L165"/>
  <c r="K165"/>
  <c r="J165"/>
  <c r="I165"/>
  <c r="L160"/>
  <c r="K160"/>
  <c r="J160"/>
  <c r="I160"/>
  <c r="L155"/>
  <c r="K155"/>
  <c r="J155"/>
  <c r="I155"/>
  <c r="L150"/>
  <c r="K150"/>
  <c r="J150"/>
  <c r="I150"/>
  <c r="L145"/>
  <c r="K145"/>
  <c r="J145"/>
  <c r="I145"/>
  <c r="L139"/>
  <c r="K139"/>
  <c r="J139"/>
  <c r="I139"/>
  <c r="L129"/>
  <c r="K129"/>
  <c r="J129"/>
  <c r="I129"/>
  <c r="L124"/>
  <c r="K124"/>
  <c r="J124"/>
  <c r="I124"/>
  <c r="L118"/>
  <c r="K118"/>
  <c r="L112"/>
  <c r="K112"/>
  <c r="J112"/>
  <c r="I112"/>
  <c r="L106"/>
  <c r="K106"/>
  <c r="J106"/>
  <c r="I106"/>
  <c r="L100"/>
  <c r="K100"/>
  <c r="J100"/>
  <c r="I100"/>
  <c r="L94"/>
  <c r="K94"/>
  <c r="J94"/>
  <c r="I94"/>
  <c r="L88"/>
  <c r="K88"/>
  <c r="J88"/>
  <c r="I88"/>
  <c r="L82"/>
  <c r="K82"/>
  <c r="J82"/>
  <c r="I82"/>
  <c r="L76"/>
  <c r="K76"/>
  <c r="J76"/>
  <c r="I76"/>
  <c r="L70"/>
  <c r="K70"/>
  <c r="J70"/>
  <c r="I70"/>
  <c r="L64"/>
  <c r="K64"/>
  <c r="J64"/>
  <c r="I64"/>
  <c r="L58"/>
  <c r="K58"/>
  <c r="J58"/>
  <c r="I58"/>
  <c r="L52"/>
  <c r="K52"/>
  <c r="J52"/>
  <c r="I52"/>
  <c r="L46"/>
  <c r="K46"/>
  <c r="J46"/>
  <c r="I46"/>
  <c r="L40"/>
  <c r="K40"/>
  <c r="J40"/>
  <c r="I40"/>
  <c r="L34"/>
  <c r="K34"/>
  <c r="J34"/>
  <c r="I34"/>
  <c r="L28"/>
  <c r="K28"/>
  <c r="J28"/>
  <c r="I28"/>
  <c r="L22"/>
  <c r="K22"/>
  <c r="J22"/>
  <c r="I22"/>
  <c r="L16"/>
  <c r="K16"/>
  <c r="J16"/>
  <c r="I16"/>
  <c r="L10"/>
  <c r="K10"/>
  <c r="J10"/>
  <c r="I10"/>
  <c r="E115" i="23"/>
  <c r="N114"/>
  <c r="L114"/>
  <c r="J114"/>
  <c r="H114"/>
  <c r="N113"/>
  <c r="L113"/>
  <c r="J113"/>
  <c r="H113"/>
  <c r="N112"/>
  <c r="L112"/>
  <c r="J112"/>
  <c r="H112"/>
  <c r="N111"/>
  <c r="L111"/>
  <c r="J111"/>
  <c r="H111"/>
  <c r="N110"/>
  <c r="L110"/>
  <c r="J110"/>
  <c r="H110"/>
  <c r="N109"/>
  <c r="L109"/>
  <c r="J109"/>
  <c r="H109"/>
  <c r="N108"/>
  <c r="L108"/>
  <c r="J108"/>
  <c r="H108"/>
  <c r="N107"/>
  <c r="L107"/>
  <c r="J107"/>
  <c r="H107"/>
  <c r="N106"/>
  <c r="L106"/>
  <c r="J106"/>
  <c r="H106"/>
  <c r="N105"/>
  <c r="L105"/>
  <c r="J105"/>
  <c r="H105"/>
  <c r="N104"/>
  <c r="L104"/>
  <c r="J104"/>
  <c r="H104"/>
  <c r="N103"/>
  <c r="L103"/>
  <c r="J103"/>
  <c r="H103"/>
  <c r="N102"/>
  <c r="L102"/>
  <c r="J102"/>
  <c r="H102"/>
  <c r="N101"/>
  <c r="L101"/>
  <c r="J101"/>
  <c r="H101"/>
  <c r="N100"/>
  <c r="L100"/>
  <c r="J100"/>
  <c r="H100"/>
  <c r="N99"/>
  <c r="L99"/>
  <c r="J99"/>
  <c r="H99"/>
  <c r="N98"/>
  <c r="L98"/>
  <c r="J98"/>
  <c r="H98"/>
  <c r="N97"/>
  <c r="L97"/>
  <c r="J97"/>
  <c r="H97"/>
  <c r="N96"/>
  <c r="L96"/>
  <c r="J96"/>
  <c r="H96"/>
  <c r="N95"/>
  <c r="L95"/>
  <c r="J95"/>
  <c r="H95"/>
  <c r="N94"/>
  <c r="L94"/>
  <c r="J94"/>
  <c r="H94"/>
  <c r="N93"/>
  <c r="L93"/>
  <c r="J93"/>
  <c r="H93"/>
  <c r="N92"/>
  <c r="L92"/>
  <c r="J92"/>
  <c r="H92"/>
  <c r="N91"/>
  <c r="L91"/>
  <c r="J91"/>
  <c r="H91"/>
  <c r="N90"/>
  <c r="L90"/>
  <c r="J90"/>
  <c r="H90"/>
  <c r="N89"/>
  <c r="L89"/>
  <c r="J89"/>
  <c r="H89"/>
  <c r="N88"/>
  <c r="L88"/>
  <c r="J88"/>
  <c r="H88"/>
  <c r="N87"/>
  <c r="L87"/>
  <c r="J87"/>
  <c r="H87"/>
  <c r="N86"/>
  <c r="L86"/>
  <c r="J86"/>
  <c r="H86"/>
  <c r="N85"/>
  <c r="L85"/>
  <c r="J85"/>
  <c r="H85"/>
  <c r="N84"/>
  <c r="L84"/>
  <c r="J84"/>
  <c r="H84"/>
  <c r="N83"/>
  <c r="L83"/>
  <c r="J83"/>
  <c r="H83"/>
  <c r="N82"/>
  <c r="L82"/>
  <c r="J82"/>
  <c r="H82"/>
  <c r="N81"/>
  <c r="L81"/>
  <c r="J81"/>
  <c r="H81"/>
  <c r="N80"/>
  <c r="L80"/>
  <c r="J80"/>
  <c r="H80"/>
  <c r="N79"/>
  <c r="L79"/>
  <c r="J79"/>
  <c r="H79"/>
  <c r="N78"/>
  <c r="L78"/>
  <c r="J78"/>
  <c r="H78"/>
  <c r="N77"/>
  <c r="L77"/>
  <c r="J77"/>
  <c r="H77"/>
  <c r="N76"/>
  <c r="L76"/>
  <c r="J76"/>
  <c r="H76"/>
  <c r="N75"/>
  <c r="L75"/>
  <c r="J75"/>
  <c r="H75"/>
  <c r="N74"/>
  <c r="L74"/>
  <c r="J74"/>
  <c r="H74"/>
  <c r="N73"/>
  <c r="L73"/>
  <c r="J73"/>
  <c r="H73"/>
  <c r="N72"/>
  <c r="L72"/>
  <c r="J72"/>
  <c r="H72"/>
  <c r="N71"/>
  <c r="L71"/>
  <c r="J71"/>
  <c r="H71"/>
  <c r="N70"/>
  <c r="L70"/>
  <c r="J70"/>
  <c r="H70"/>
  <c r="N69"/>
  <c r="L69"/>
  <c r="J69"/>
  <c r="H69"/>
  <c r="N68"/>
  <c r="L68"/>
  <c r="J68"/>
  <c r="H68"/>
  <c r="N67"/>
  <c r="L67"/>
  <c r="J67"/>
  <c r="H67"/>
  <c r="N66"/>
  <c r="L66"/>
  <c r="J66"/>
  <c r="H66"/>
  <c r="N65"/>
  <c r="L65"/>
  <c r="J65"/>
  <c r="H65"/>
  <c r="N64"/>
  <c r="L64"/>
  <c r="J64"/>
  <c r="H64"/>
  <c r="N63"/>
  <c r="L63"/>
  <c r="J63"/>
  <c r="H63"/>
  <c r="N62"/>
  <c r="L62"/>
  <c r="J62"/>
  <c r="H62"/>
  <c r="N61"/>
  <c r="L61"/>
  <c r="J61"/>
  <c r="H61"/>
  <c r="N60"/>
  <c r="L60"/>
  <c r="J60"/>
  <c r="H60"/>
  <c r="N59"/>
  <c r="L59"/>
  <c r="J59"/>
  <c r="H59"/>
  <c r="N58"/>
  <c r="L58"/>
  <c r="J58"/>
  <c r="H58"/>
  <c r="N57"/>
  <c r="L57"/>
  <c r="J57"/>
  <c r="H57"/>
  <c r="N56"/>
  <c r="L56"/>
  <c r="J56"/>
  <c r="H56"/>
  <c r="N55"/>
  <c r="L55"/>
  <c r="J55"/>
  <c r="H55"/>
  <c r="N54"/>
  <c r="L54"/>
  <c r="J54"/>
  <c r="H54"/>
  <c r="N53"/>
  <c r="L53"/>
  <c r="J53"/>
  <c r="H53"/>
  <c r="N52"/>
  <c r="L52"/>
  <c r="J52"/>
  <c r="H52"/>
  <c r="N51"/>
  <c r="L51"/>
  <c r="J51"/>
  <c r="H51"/>
  <c r="N50"/>
  <c r="L50"/>
  <c r="J50"/>
  <c r="H50"/>
  <c r="N49"/>
  <c r="L49"/>
  <c r="J49"/>
  <c r="H49"/>
  <c r="N48"/>
  <c r="L48"/>
  <c r="J48"/>
  <c r="H48"/>
  <c r="N47"/>
  <c r="L47"/>
  <c r="J47"/>
  <c r="H47"/>
  <c r="N46"/>
  <c r="L46"/>
  <c r="J46"/>
  <c r="H46"/>
  <c r="N45"/>
  <c r="L45"/>
  <c r="J45"/>
  <c r="H45"/>
  <c r="N44"/>
  <c r="L44"/>
  <c r="J44"/>
  <c r="H44"/>
  <c r="N43"/>
  <c r="L43"/>
  <c r="J43"/>
  <c r="H43"/>
  <c r="N42"/>
  <c r="L42"/>
  <c r="J42"/>
  <c r="H42"/>
  <c r="N41"/>
  <c r="L41"/>
  <c r="J41"/>
  <c r="H41"/>
  <c r="N40"/>
  <c r="L40"/>
  <c r="J40"/>
  <c r="H40"/>
  <c r="N39"/>
  <c r="L39"/>
  <c r="J39"/>
  <c r="H39"/>
  <c r="N38"/>
  <c r="L38"/>
  <c r="J38"/>
  <c r="H38"/>
  <c r="N37"/>
  <c r="L37"/>
  <c r="J37"/>
  <c r="H37"/>
  <c r="N36"/>
  <c r="L36"/>
  <c r="J36"/>
  <c r="H36"/>
  <c r="N35"/>
  <c r="L35"/>
  <c r="J35"/>
  <c r="H35"/>
  <c r="N34"/>
  <c r="L34"/>
  <c r="J34"/>
  <c r="H34"/>
  <c r="N33"/>
  <c r="L33"/>
  <c r="J33"/>
  <c r="H33"/>
  <c r="N32"/>
  <c r="L32"/>
  <c r="J32"/>
  <c r="H32"/>
  <c r="N31"/>
  <c r="L31"/>
  <c r="J31"/>
  <c r="H31"/>
  <c r="N30"/>
  <c r="L30"/>
  <c r="J30"/>
  <c r="H30"/>
  <c r="N29"/>
  <c r="L29"/>
  <c r="J29"/>
  <c r="H29"/>
  <c r="N28"/>
  <c r="L28"/>
  <c r="J28"/>
  <c r="H28"/>
  <c r="N27"/>
  <c r="L27"/>
  <c r="J27"/>
  <c r="H27"/>
  <c r="N26"/>
  <c r="L26"/>
  <c r="J26"/>
  <c r="H26"/>
  <c r="N25"/>
  <c r="L25"/>
  <c r="J25"/>
  <c r="H25"/>
  <c r="N24"/>
  <c r="L24"/>
  <c r="J24"/>
  <c r="H24"/>
  <c r="N23"/>
  <c r="L23"/>
  <c r="J23"/>
  <c r="H23"/>
  <c r="N22"/>
  <c r="L22"/>
  <c r="J22"/>
  <c r="H22"/>
  <c r="N21"/>
  <c r="L21"/>
  <c r="J21"/>
  <c r="H21"/>
  <c r="N20"/>
  <c r="L20"/>
  <c r="J20"/>
  <c r="H20"/>
  <c r="N19"/>
  <c r="L19"/>
  <c r="J19"/>
  <c r="H19"/>
  <c r="N18"/>
  <c r="L18"/>
  <c r="J18"/>
  <c r="H18"/>
  <c r="N17"/>
  <c r="L17"/>
  <c r="J17"/>
  <c r="H17"/>
  <c r="N16"/>
  <c r="L16"/>
  <c r="J16"/>
  <c r="H16"/>
  <c r="N15"/>
  <c r="L15"/>
  <c r="J15"/>
  <c r="H15"/>
  <c r="N14"/>
  <c r="L14"/>
  <c r="J14"/>
  <c r="H14"/>
  <c r="N13"/>
  <c r="L13"/>
  <c r="J13"/>
  <c r="H13"/>
  <c r="N12"/>
  <c r="L12"/>
  <c r="J12"/>
  <c r="H12"/>
  <c r="N11"/>
  <c r="L11"/>
  <c r="J11"/>
  <c r="H11"/>
  <c r="N10"/>
  <c r="L10"/>
  <c r="J10"/>
  <c r="H10"/>
  <c r="N9"/>
  <c r="L9"/>
  <c r="J9"/>
  <c r="H9"/>
  <c r="N8"/>
  <c r="L8"/>
  <c r="J8"/>
  <c r="H8"/>
  <c r="N7"/>
  <c r="L7"/>
  <c r="J7"/>
  <c r="H7"/>
  <c r="N6"/>
  <c r="L6"/>
  <c r="J6"/>
  <c r="H6"/>
  <c r="N5"/>
  <c r="L5"/>
  <c r="L115" s="1"/>
  <c r="J5"/>
  <c r="H5"/>
  <c r="H115"/>
  <c r="J115"/>
  <c r="O5" l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8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N115"/>
  <c r="O115" s="1"/>
  <c r="T112"/>
  <c r="T114"/>
  <c r="T6"/>
  <c r="T8"/>
  <c r="T10"/>
  <c r="T11"/>
  <c r="T13"/>
  <c r="T15"/>
  <c r="T17"/>
  <c r="T19"/>
  <c r="T21"/>
  <c r="T23"/>
  <c r="T25"/>
  <c r="T28"/>
  <c r="T33"/>
  <c r="T35"/>
  <c r="T37"/>
  <c r="T39"/>
  <c r="T43"/>
  <c r="T26"/>
  <c r="T27"/>
  <c r="T29"/>
  <c r="O30"/>
  <c r="T31"/>
  <c r="T64"/>
  <c r="T65"/>
  <c r="O66"/>
  <c r="T67"/>
  <c r="T92"/>
  <c r="T93"/>
  <c r="T94"/>
  <c r="O65"/>
  <c r="O93"/>
  <c r="T5"/>
  <c r="T7"/>
  <c r="T9"/>
  <c r="T12"/>
  <c r="T14"/>
  <c r="T16"/>
  <c r="T18"/>
  <c r="T20"/>
  <c r="T22"/>
  <c r="T24"/>
  <c r="T32"/>
  <c r="T34"/>
  <c r="T36"/>
  <c r="T38"/>
  <c r="T40"/>
  <c r="T41"/>
  <c r="T42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3"/>
  <c r="H116"/>
  <c r="O116" s="1"/>
  <c r="T30"/>
  <c r="T66"/>
  <c r="I33" i="12"/>
  <c r="O33"/>
  <c r="Q33"/>
  <c r="I31"/>
  <c r="Q25"/>
  <c r="O23"/>
  <c r="Q21"/>
  <c r="L20"/>
  <c r="O19"/>
  <c r="L16"/>
  <c r="O16"/>
  <c r="O15"/>
  <c r="L12"/>
  <c r="Q10"/>
  <c r="Q9"/>
  <c r="O7"/>
  <c r="Q7"/>
  <c r="O5"/>
  <c r="F35"/>
  <c r="F22"/>
  <c r="M17"/>
  <c r="E16" i="22"/>
  <c r="F11"/>
  <c r="J184" i="11"/>
  <c r="K184"/>
  <c r="L184"/>
  <c r="I184"/>
  <c r="J181"/>
  <c r="K181"/>
  <c r="L181"/>
  <c r="I181"/>
  <c r="J180"/>
  <c r="K180"/>
  <c r="L180"/>
  <c r="I180"/>
  <c r="J179"/>
  <c r="K179"/>
  <c r="L179"/>
  <c r="I179"/>
  <c r="L33" i="12"/>
  <c r="E21" i="22"/>
  <c r="C29"/>
  <c r="T115" i="23" l="1"/>
  <c r="E17" i="22"/>
  <c r="E10"/>
  <c r="F14"/>
  <c r="C14"/>
  <c r="E13"/>
  <c r="E12"/>
  <c r="E11"/>
  <c r="E9"/>
  <c r="E8"/>
  <c r="E7"/>
  <c r="E5"/>
  <c r="L19" i="12"/>
  <c r="I19"/>
  <c r="O18"/>
  <c r="I18"/>
  <c r="E9" i="21"/>
  <c r="M35" i="12"/>
  <c r="O27"/>
  <c r="I27"/>
  <c r="J35"/>
  <c r="Q34"/>
  <c r="X25" i="19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5"/>
  <c r="W26"/>
  <c r="W2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5"/>
  <c r="H19"/>
  <c r="P19"/>
  <c r="K8"/>
  <c r="P10"/>
  <c r="X15" i="20"/>
  <c r="X6"/>
  <c r="X7"/>
  <c r="X8"/>
  <c r="X9"/>
  <c r="X10"/>
  <c r="X11"/>
  <c r="X12"/>
  <c r="X13"/>
  <c r="X14"/>
  <c r="X5"/>
  <c r="W16"/>
  <c r="W15"/>
  <c r="W6"/>
  <c r="W7"/>
  <c r="W8"/>
  <c r="W9"/>
  <c r="W10"/>
  <c r="W11"/>
  <c r="W12"/>
  <c r="W13"/>
  <c r="W14"/>
  <c r="W5"/>
  <c r="H11"/>
  <c r="P7"/>
  <c r="V5"/>
  <c r="L8" i="12"/>
  <c r="L7" i="21"/>
  <c r="I7"/>
  <c r="F7"/>
  <c r="E7"/>
  <c r="P6"/>
  <c r="N6"/>
  <c r="K6"/>
  <c r="H6"/>
  <c r="V6" s="1"/>
  <c r="P5"/>
  <c r="N5"/>
  <c r="K5"/>
  <c r="H5"/>
  <c r="V5" s="1"/>
  <c r="P7"/>
  <c r="N7"/>
  <c r="K7"/>
  <c r="H7"/>
  <c r="L15" i="20"/>
  <c r="I15"/>
  <c r="E15"/>
  <c r="P14"/>
  <c r="N14"/>
  <c r="K14"/>
  <c r="H14"/>
  <c r="P13"/>
  <c r="N13"/>
  <c r="K13"/>
  <c r="H13"/>
  <c r="P12"/>
  <c r="N12"/>
  <c r="K12"/>
  <c r="H12"/>
  <c r="P11"/>
  <c r="N11"/>
  <c r="K11"/>
  <c r="P10"/>
  <c r="N10"/>
  <c r="K10"/>
  <c r="H10"/>
  <c r="P9"/>
  <c r="N9"/>
  <c r="K9"/>
  <c r="H9"/>
  <c r="P8"/>
  <c r="N8"/>
  <c r="K8"/>
  <c r="H8"/>
  <c r="N7"/>
  <c r="K7"/>
  <c r="H7"/>
  <c r="P6"/>
  <c r="N6"/>
  <c r="K6"/>
  <c r="H6"/>
  <c r="P5"/>
  <c r="N5"/>
  <c r="K5"/>
  <c r="H5"/>
  <c r="L25" i="19"/>
  <c r="I25"/>
  <c r="E25"/>
  <c r="P24"/>
  <c r="N24"/>
  <c r="K24"/>
  <c r="H24"/>
  <c r="P23"/>
  <c r="N23"/>
  <c r="K23"/>
  <c r="H23"/>
  <c r="F22"/>
  <c r="P22" s="1"/>
  <c r="P21"/>
  <c r="N21"/>
  <c r="K21"/>
  <c r="H21"/>
  <c r="P20"/>
  <c r="N20"/>
  <c r="K20"/>
  <c r="H20"/>
  <c r="N19"/>
  <c r="K19"/>
  <c r="P18"/>
  <c r="N18"/>
  <c r="K18"/>
  <c r="H18"/>
  <c r="P17"/>
  <c r="N17"/>
  <c r="K17"/>
  <c r="H17"/>
  <c r="P16"/>
  <c r="N16"/>
  <c r="K16"/>
  <c r="H16"/>
  <c r="P15"/>
  <c r="N15"/>
  <c r="K15"/>
  <c r="H15"/>
  <c r="P14"/>
  <c r="N14"/>
  <c r="K14"/>
  <c r="H14"/>
  <c r="P13"/>
  <c r="N13"/>
  <c r="K13"/>
  <c r="H13"/>
  <c r="P12"/>
  <c r="N12"/>
  <c r="K12"/>
  <c r="H12"/>
  <c r="P11"/>
  <c r="N11"/>
  <c r="K11"/>
  <c r="H11"/>
  <c r="N10"/>
  <c r="K10"/>
  <c r="H10"/>
  <c r="P9"/>
  <c r="N9"/>
  <c r="K9"/>
  <c r="H9"/>
  <c r="P8"/>
  <c r="N8"/>
  <c r="H8"/>
  <c r="P7"/>
  <c r="N7"/>
  <c r="K7"/>
  <c r="H7"/>
  <c r="P6"/>
  <c r="N6"/>
  <c r="K6"/>
  <c r="H6"/>
  <c r="P5"/>
  <c r="N5"/>
  <c r="K5"/>
  <c r="H5"/>
  <c r="I20" i="12"/>
  <c r="Q6"/>
  <c r="Q8"/>
  <c r="Q11"/>
  <c r="Q12"/>
  <c r="Q13"/>
  <c r="Q14"/>
  <c r="Q15"/>
  <c r="Q16"/>
  <c r="Q17"/>
  <c r="X17" s="1"/>
  <c r="Q18"/>
  <c r="Q19"/>
  <c r="Q20"/>
  <c r="Q22"/>
  <c r="Q23"/>
  <c r="Q24"/>
  <c r="Q26"/>
  <c r="Q27"/>
  <c r="Q28"/>
  <c r="Q29"/>
  <c r="Q30"/>
  <c r="Q31"/>
  <c r="Q32"/>
  <c r="Q5"/>
  <c r="O6"/>
  <c r="O8"/>
  <c r="O9"/>
  <c r="O10"/>
  <c r="O11"/>
  <c r="O12"/>
  <c r="O13"/>
  <c r="O14"/>
  <c r="O17"/>
  <c r="O20"/>
  <c r="O21"/>
  <c r="O24"/>
  <c r="O25"/>
  <c r="O26"/>
  <c r="O28"/>
  <c r="O29"/>
  <c r="O30"/>
  <c r="X30" s="1"/>
  <c r="O31"/>
  <c r="O32"/>
  <c r="O34"/>
  <c r="L6"/>
  <c r="L7"/>
  <c r="L9"/>
  <c r="L10"/>
  <c r="L11"/>
  <c r="L13"/>
  <c r="L15"/>
  <c r="L18"/>
  <c r="L23"/>
  <c r="L24"/>
  <c r="L25"/>
  <c r="L26"/>
  <c r="L27"/>
  <c r="L28"/>
  <c r="L29"/>
  <c r="L31"/>
  <c r="L32"/>
  <c r="L34"/>
  <c r="L5"/>
  <c r="X5" s="1"/>
  <c r="I6"/>
  <c r="I7"/>
  <c r="I8"/>
  <c r="X8" s="1"/>
  <c r="I9"/>
  <c r="I10"/>
  <c r="I11"/>
  <c r="I12"/>
  <c r="I13"/>
  <c r="I15"/>
  <c r="I16"/>
  <c r="I22"/>
  <c r="I23"/>
  <c r="I24"/>
  <c r="I25"/>
  <c r="I26"/>
  <c r="X26" s="1"/>
  <c r="I28"/>
  <c r="X28" s="1"/>
  <c r="I29"/>
  <c r="I32"/>
  <c r="X32" s="1"/>
  <c r="I34"/>
  <c r="L35" i="18"/>
  <c r="I35"/>
  <c r="F35"/>
  <c r="E35"/>
  <c r="P34"/>
  <c r="N34"/>
  <c r="K34"/>
  <c r="H34"/>
  <c r="P33"/>
  <c r="N33"/>
  <c r="K33"/>
  <c r="H33"/>
  <c r="P32"/>
  <c r="N32"/>
  <c r="K32"/>
  <c r="H32"/>
  <c r="V32" s="1"/>
  <c r="P31"/>
  <c r="N31"/>
  <c r="K31"/>
  <c r="H31"/>
  <c r="V31" s="1"/>
  <c r="P30"/>
  <c r="N30"/>
  <c r="K30"/>
  <c r="H30"/>
  <c r="V30" s="1"/>
  <c r="P29"/>
  <c r="N29"/>
  <c r="K29"/>
  <c r="H29"/>
  <c r="V29" s="1"/>
  <c r="P28"/>
  <c r="N28"/>
  <c r="K28"/>
  <c r="H28"/>
  <c r="V28" s="1"/>
  <c r="P27"/>
  <c r="N27"/>
  <c r="K27"/>
  <c r="H27"/>
  <c r="V27" s="1"/>
  <c r="P26"/>
  <c r="N26"/>
  <c r="K26"/>
  <c r="H26"/>
  <c r="V26" s="1"/>
  <c r="P25"/>
  <c r="N25"/>
  <c r="K25"/>
  <c r="H25"/>
  <c r="V25" s="1"/>
  <c r="P24"/>
  <c r="N24"/>
  <c r="K24"/>
  <c r="H24"/>
  <c r="V24" s="1"/>
  <c r="P23"/>
  <c r="N23"/>
  <c r="K23"/>
  <c r="H23"/>
  <c r="V23" s="1"/>
  <c r="P22"/>
  <c r="N22"/>
  <c r="K22"/>
  <c r="H22"/>
  <c r="V22" s="1"/>
  <c r="P21"/>
  <c r="N21"/>
  <c r="K21"/>
  <c r="H21"/>
  <c r="V21" s="1"/>
  <c r="P20"/>
  <c r="N20"/>
  <c r="K20"/>
  <c r="H20"/>
  <c r="V20" s="1"/>
  <c r="P19"/>
  <c r="N19"/>
  <c r="K19"/>
  <c r="H19"/>
  <c r="V19" s="1"/>
  <c r="P18"/>
  <c r="N18"/>
  <c r="K18"/>
  <c r="H18"/>
  <c r="V18" s="1"/>
  <c r="P17"/>
  <c r="N17"/>
  <c r="K17"/>
  <c r="H17"/>
  <c r="V17" s="1"/>
  <c r="P16"/>
  <c r="N16"/>
  <c r="K16"/>
  <c r="H16"/>
  <c r="V16" s="1"/>
  <c r="P15"/>
  <c r="N15"/>
  <c r="K15"/>
  <c r="H15"/>
  <c r="V15" s="1"/>
  <c r="P14"/>
  <c r="N14"/>
  <c r="K14"/>
  <c r="H14"/>
  <c r="V14" s="1"/>
  <c r="P13"/>
  <c r="N13"/>
  <c r="K13"/>
  <c r="H13"/>
  <c r="V13" s="1"/>
  <c r="P12"/>
  <c r="N12"/>
  <c r="K12"/>
  <c r="H12"/>
  <c r="V12" s="1"/>
  <c r="P11"/>
  <c r="N11"/>
  <c r="K11"/>
  <c r="H11"/>
  <c r="V11" s="1"/>
  <c r="P10"/>
  <c r="N10"/>
  <c r="K10"/>
  <c r="H10"/>
  <c r="V10" s="1"/>
  <c r="P9"/>
  <c r="N9"/>
  <c r="K9"/>
  <c r="H9"/>
  <c r="V9" s="1"/>
  <c r="P8"/>
  <c r="N8"/>
  <c r="K8"/>
  <c r="H8"/>
  <c r="V8" s="1"/>
  <c r="P7"/>
  <c r="N7"/>
  <c r="K7"/>
  <c r="H7"/>
  <c r="V7" s="1"/>
  <c r="P6"/>
  <c r="N6"/>
  <c r="K6"/>
  <c r="H6"/>
  <c r="V6" s="1"/>
  <c r="P5"/>
  <c r="P35" s="1"/>
  <c r="N5"/>
  <c r="N35" s="1"/>
  <c r="K5"/>
  <c r="H5"/>
  <c r="H35" s="1"/>
  <c r="X29" i="12" l="1"/>
  <c r="X31"/>
  <c r="X33"/>
  <c r="X10"/>
  <c r="X27"/>
  <c r="X13"/>
  <c r="G35"/>
  <c r="L22"/>
  <c r="L35" s="1"/>
  <c r="O22"/>
  <c r="X16"/>
  <c r="X23"/>
  <c r="X20"/>
  <c r="X15"/>
  <c r="X12"/>
  <c r="X11"/>
  <c r="X9"/>
  <c r="X6"/>
  <c r="I38"/>
  <c r="X24"/>
  <c r="X25"/>
  <c r="X21"/>
  <c r="X14"/>
  <c r="Q35"/>
  <c r="X7"/>
  <c r="X18"/>
  <c r="E14" i="22"/>
  <c r="E18" s="1"/>
  <c r="E23" s="1"/>
  <c r="I35" i="12"/>
  <c r="O35"/>
  <c r="X19"/>
  <c r="X34"/>
  <c r="H8" i="21"/>
  <c r="F10"/>
  <c r="K35" i="18"/>
  <c r="H36" s="1"/>
  <c r="V33"/>
  <c r="V34"/>
  <c r="K15" i="20"/>
  <c r="N15"/>
  <c r="V6"/>
  <c r="V7"/>
  <c r="V8"/>
  <c r="V9"/>
  <c r="V10"/>
  <c r="V11"/>
  <c r="V12"/>
  <c r="V13"/>
  <c r="V14"/>
  <c r="V6" i="19"/>
  <c r="V7"/>
  <c r="V23"/>
  <c r="V24"/>
  <c r="N22"/>
  <c r="N25" s="1"/>
  <c r="H22"/>
  <c r="H25" s="1"/>
  <c r="V8"/>
  <c r="V9"/>
  <c r="V10"/>
  <c r="V11"/>
  <c r="V12"/>
  <c r="V13"/>
  <c r="V14"/>
  <c r="V15"/>
  <c r="V16"/>
  <c r="V17"/>
  <c r="V18"/>
  <c r="V19"/>
  <c r="V20"/>
  <c r="V21"/>
  <c r="P25"/>
  <c r="V5"/>
  <c r="K22"/>
  <c r="K25" s="1"/>
  <c r="F25"/>
  <c r="F28" s="1"/>
  <c r="H15" i="20"/>
  <c r="P15"/>
  <c r="F15"/>
  <c r="V5" i="18"/>
  <c r="X22" i="12" l="1"/>
  <c r="F39" i="18"/>
  <c r="F27" i="19"/>
  <c r="V25"/>
  <c r="H26"/>
  <c r="V22"/>
  <c r="H16" i="20"/>
  <c r="F17"/>
  <c r="V15"/>
  <c r="F18"/>
  <c r="E35" i="12"/>
  <c r="H117" i="14"/>
  <c r="J117"/>
  <c r="L117"/>
  <c r="N117"/>
  <c r="E117"/>
  <c r="N116"/>
  <c r="O116" s="1"/>
  <c r="L116"/>
  <c r="J116"/>
  <c r="H116"/>
  <c r="T116" s="1"/>
  <c r="N115"/>
  <c r="L115"/>
  <c r="J115"/>
  <c r="H115"/>
  <c r="O115" s="1"/>
  <c r="N114"/>
  <c r="O114" s="1"/>
  <c r="L114"/>
  <c r="J114"/>
  <c r="T114" s="1"/>
  <c r="H114"/>
  <c r="N113"/>
  <c r="L113"/>
  <c r="J113"/>
  <c r="H113"/>
  <c r="O113" s="1"/>
  <c r="N112"/>
  <c r="O112" s="1"/>
  <c r="L112"/>
  <c r="J112"/>
  <c r="H112"/>
  <c r="T112" s="1"/>
  <c r="N111"/>
  <c r="L111"/>
  <c r="J111"/>
  <c r="H111"/>
  <c r="O111" s="1"/>
  <c r="N110"/>
  <c r="O110" s="1"/>
  <c r="L110"/>
  <c r="J110"/>
  <c r="H110"/>
  <c r="T110" s="1"/>
  <c r="N109"/>
  <c r="L109"/>
  <c r="J109"/>
  <c r="H109"/>
  <c r="O109" s="1"/>
  <c r="N108"/>
  <c r="O108" s="1"/>
  <c r="L108"/>
  <c r="J108"/>
  <c r="H108"/>
  <c r="T108" s="1"/>
  <c r="N107"/>
  <c r="L107"/>
  <c r="J107"/>
  <c r="H107"/>
  <c r="O107" s="1"/>
  <c r="N106"/>
  <c r="O106" s="1"/>
  <c r="L106"/>
  <c r="J106"/>
  <c r="H106"/>
  <c r="T106" s="1"/>
  <c r="N105"/>
  <c r="L105"/>
  <c r="J105"/>
  <c r="H105"/>
  <c r="O105" s="1"/>
  <c r="N104"/>
  <c r="O104" s="1"/>
  <c r="L104"/>
  <c r="J104"/>
  <c r="H104"/>
  <c r="T104" s="1"/>
  <c r="N103"/>
  <c r="L103"/>
  <c r="J103"/>
  <c r="H103"/>
  <c r="O103" s="1"/>
  <c r="N102"/>
  <c r="O102" s="1"/>
  <c r="L102"/>
  <c r="J102"/>
  <c r="H102"/>
  <c r="T102" s="1"/>
  <c r="N101"/>
  <c r="L101"/>
  <c r="J101"/>
  <c r="H101"/>
  <c r="O101" s="1"/>
  <c r="N100"/>
  <c r="O100" s="1"/>
  <c r="L100"/>
  <c r="J100"/>
  <c r="H100"/>
  <c r="T100" s="1"/>
  <c r="N99"/>
  <c r="L99"/>
  <c r="J99"/>
  <c r="H99"/>
  <c r="O99" s="1"/>
  <c r="N98"/>
  <c r="O98" s="1"/>
  <c r="L98"/>
  <c r="J98"/>
  <c r="H98"/>
  <c r="T98" s="1"/>
  <c r="N97"/>
  <c r="L97"/>
  <c r="J97"/>
  <c r="H97"/>
  <c r="O97" s="1"/>
  <c r="N96"/>
  <c r="L96"/>
  <c r="J96"/>
  <c r="H96"/>
  <c r="T96" s="1"/>
  <c r="N95"/>
  <c r="O95" s="1"/>
  <c r="L95"/>
  <c r="J95"/>
  <c r="H95"/>
  <c r="T95" s="1"/>
  <c r="N94"/>
  <c r="L94"/>
  <c r="J94"/>
  <c r="H94"/>
  <c r="T94" s="1"/>
  <c r="N93"/>
  <c r="O93" s="1"/>
  <c r="L93"/>
  <c r="J93"/>
  <c r="H93"/>
  <c r="T93" s="1"/>
  <c r="N92"/>
  <c r="L92"/>
  <c r="J92"/>
  <c r="H92"/>
  <c r="O92" s="1"/>
  <c r="N91"/>
  <c r="O91" s="1"/>
  <c r="L91"/>
  <c r="J91"/>
  <c r="T91" s="1"/>
  <c r="H91"/>
  <c r="N90"/>
  <c r="L90"/>
  <c r="J90"/>
  <c r="H90"/>
  <c r="O90" s="1"/>
  <c r="N89"/>
  <c r="O89" s="1"/>
  <c r="L89"/>
  <c r="J89"/>
  <c r="H89"/>
  <c r="T89" s="1"/>
  <c r="N88"/>
  <c r="L88"/>
  <c r="J88"/>
  <c r="H88"/>
  <c r="O88" s="1"/>
  <c r="N87"/>
  <c r="O87" s="1"/>
  <c r="L87"/>
  <c r="J87"/>
  <c r="H87"/>
  <c r="T87" s="1"/>
  <c r="N86"/>
  <c r="L86"/>
  <c r="J86"/>
  <c r="H86"/>
  <c r="O86" s="1"/>
  <c r="N85"/>
  <c r="O85" s="1"/>
  <c r="L85"/>
  <c r="J85"/>
  <c r="H85"/>
  <c r="T85" s="1"/>
  <c r="N84"/>
  <c r="L84"/>
  <c r="J84"/>
  <c r="H84"/>
  <c r="O84" s="1"/>
  <c r="N83"/>
  <c r="O83" s="1"/>
  <c r="L83"/>
  <c r="J83"/>
  <c r="H83"/>
  <c r="T83" s="1"/>
  <c r="N82"/>
  <c r="L82"/>
  <c r="J82"/>
  <c r="H82"/>
  <c r="O82" s="1"/>
  <c r="T145" i="13"/>
  <c r="H145"/>
  <c r="J145"/>
  <c r="L145"/>
  <c r="N145"/>
  <c r="E145"/>
  <c r="N81" i="14"/>
  <c r="L81"/>
  <c r="J81"/>
  <c r="H81"/>
  <c r="N80"/>
  <c r="L80"/>
  <c r="J80"/>
  <c r="H80"/>
  <c r="N79"/>
  <c r="L79"/>
  <c r="J79"/>
  <c r="H79"/>
  <c r="N78"/>
  <c r="L78"/>
  <c r="J78"/>
  <c r="H78"/>
  <c r="N77"/>
  <c r="L77"/>
  <c r="J77"/>
  <c r="H77"/>
  <c r="N76"/>
  <c r="L76"/>
  <c r="J76"/>
  <c r="H76"/>
  <c r="N75"/>
  <c r="L75"/>
  <c r="J75"/>
  <c r="H75"/>
  <c r="N74"/>
  <c r="L74"/>
  <c r="J74"/>
  <c r="H74"/>
  <c r="N73"/>
  <c r="O73" s="1"/>
  <c r="L73"/>
  <c r="J73"/>
  <c r="H73"/>
  <c r="N72"/>
  <c r="O72" s="1"/>
  <c r="L72"/>
  <c r="J72"/>
  <c r="H72"/>
  <c r="N71"/>
  <c r="O71" s="1"/>
  <c r="L71"/>
  <c r="J71"/>
  <c r="H71"/>
  <c r="N70"/>
  <c r="O70" s="1"/>
  <c r="L70"/>
  <c r="J70"/>
  <c r="H70"/>
  <c r="N69"/>
  <c r="O69" s="1"/>
  <c r="L69"/>
  <c r="J69"/>
  <c r="H69"/>
  <c r="N68"/>
  <c r="L68"/>
  <c r="J68"/>
  <c r="H68"/>
  <c r="N67"/>
  <c r="L67"/>
  <c r="J67"/>
  <c r="H67"/>
  <c r="N66"/>
  <c r="L66"/>
  <c r="J66"/>
  <c r="H66"/>
  <c r="N65"/>
  <c r="L65"/>
  <c r="J65"/>
  <c r="H65"/>
  <c r="N64"/>
  <c r="O64" s="1"/>
  <c r="L64"/>
  <c r="J64"/>
  <c r="H64"/>
  <c r="N63"/>
  <c r="O63" s="1"/>
  <c r="L63"/>
  <c r="J63"/>
  <c r="H63"/>
  <c r="N62"/>
  <c r="O62" s="1"/>
  <c r="L62"/>
  <c r="J62"/>
  <c r="H62"/>
  <c r="N61"/>
  <c r="O61" s="1"/>
  <c r="L61"/>
  <c r="J61"/>
  <c r="H61"/>
  <c r="N60"/>
  <c r="O60" s="1"/>
  <c r="L60"/>
  <c r="J60"/>
  <c r="H60"/>
  <c r="N59"/>
  <c r="O59" s="1"/>
  <c r="L59"/>
  <c r="J59"/>
  <c r="H59"/>
  <c r="N58"/>
  <c r="O58" s="1"/>
  <c r="L58"/>
  <c r="J58"/>
  <c r="H58"/>
  <c r="N57"/>
  <c r="O57" s="1"/>
  <c r="L57"/>
  <c r="J57"/>
  <c r="H57"/>
  <c r="N56"/>
  <c r="O56" s="1"/>
  <c r="L56"/>
  <c r="J56"/>
  <c r="H56"/>
  <c r="N55"/>
  <c r="O55" s="1"/>
  <c r="L55"/>
  <c r="J55"/>
  <c r="H55"/>
  <c r="N54"/>
  <c r="O54" s="1"/>
  <c r="L54"/>
  <c r="J54"/>
  <c r="H54"/>
  <c r="N53"/>
  <c r="O53" s="1"/>
  <c r="L53"/>
  <c r="J53"/>
  <c r="H53"/>
  <c r="N52"/>
  <c r="O52" s="1"/>
  <c r="L52"/>
  <c r="J52"/>
  <c r="H52"/>
  <c r="N51"/>
  <c r="O51" s="1"/>
  <c r="L51"/>
  <c r="J51"/>
  <c r="H51"/>
  <c r="N50"/>
  <c r="O50" s="1"/>
  <c r="L50"/>
  <c r="J50"/>
  <c r="H50"/>
  <c r="N49"/>
  <c r="O49" s="1"/>
  <c r="L49"/>
  <c r="J49"/>
  <c r="H49"/>
  <c r="N48"/>
  <c r="O48" s="1"/>
  <c r="L48"/>
  <c r="J48"/>
  <c r="H48"/>
  <c r="N47"/>
  <c r="O47" s="1"/>
  <c r="L47"/>
  <c r="J47"/>
  <c r="H47"/>
  <c r="N46"/>
  <c r="O46" s="1"/>
  <c r="L46"/>
  <c r="J46"/>
  <c r="H46"/>
  <c r="N45"/>
  <c r="O45" s="1"/>
  <c r="L45"/>
  <c r="J45"/>
  <c r="H45"/>
  <c r="N44"/>
  <c r="O44" s="1"/>
  <c r="L44"/>
  <c r="J44"/>
  <c r="H44"/>
  <c r="N43"/>
  <c r="O43" s="1"/>
  <c r="L43"/>
  <c r="J43"/>
  <c r="H43"/>
  <c r="N42"/>
  <c r="O42" s="1"/>
  <c r="L42"/>
  <c r="J42"/>
  <c r="H42"/>
  <c r="N41"/>
  <c r="O41" s="1"/>
  <c r="L41"/>
  <c r="J41"/>
  <c r="H41"/>
  <c r="N40"/>
  <c r="O40" s="1"/>
  <c r="L40"/>
  <c r="J40"/>
  <c r="H40"/>
  <c r="N39"/>
  <c r="O39" s="1"/>
  <c r="L39"/>
  <c r="J39"/>
  <c r="H39"/>
  <c r="N38"/>
  <c r="O38" s="1"/>
  <c r="L38"/>
  <c r="J38"/>
  <c r="H38"/>
  <c r="N37"/>
  <c r="O37" s="1"/>
  <c r="L37"/>
  <c r="J37"/>
  <c r="H37"/>
  <c r="N36"/>
  <c r="O36" s="1"/>
  <c r="L36"/>
  <c r="J36"/>
  <c r="H36"/>
  <c r="N35"/>
  <c r="O35" s="1"/>
  <c r="L35"/>
  <c r="J35"/>
  <c r="H35"/>
  <c r="N34"/>
  <c r="O34" s="1"/>
  <c r="L34"/>
  <c r="J34"/>
  <c r="H34"/>
  <c r="N33"/>
  <c r="O33" s="1"/>
  <c r="L33"/>
  <c r="J33"/>
  <c r="H33"/>
  <c r="N32"/>
  <c r="O32" s="1"/>
  <c r="L32"/>
  <c r="J32"/>
  <c r="H32"/>
  <c r="N31"/>
  <c r="L31"/>
  <c r="J31"/>
  <c r="H31"/>
  <c r="N30"/>
  <c r="L30"/>
  <c r="J30"/>
  <c r="H30"/>
  <c r="N29"/>
  <c r="L29"/>
  <c r="J29"/>
  <c r="H29"/>
  <c r="N28"/>
  <c r="O28" s="1"/>
  <c r="L28"/>
  <c r="J28"/>
  <c r="H28"/>
  <c r="N27"/>
  <c r="L27"/>
  <c r="J27"/>
  <c r="H27"/>
  <c r="N26"/>
  <c r="L26"/>
  <c r="J26"/>
  <c r="H26"/>
  <c r="N25"/>
  <c r="O25" s="1"/>
  <c r="L25"/>
  <c r="J25"/>
  <c r="H25"/>
  <c r="N24"/>
  <c r="O24" s="1"/>
  <c r="L24"/>
  <c r="J24"/>
  <c r="H24"/>
  <c r="N23"/>
  <c r="O23" s="1"/>
  <c r="L23"/>
  <c r="J23"/>
  <c r="H23"/>
  <c r="N22"/>
  <c r="O22" s="1"/>
  <c r="L22"/>
  <c r="J22"/>
  <c r="H22"/>
  <c r="N21"/>
  <c r="O21" s="1"/>
  <c r="L21"/>
  <c r="J21"/>
  <c r="H21"/>
  <c r="N20"/>
  <c r="O20" s="1"/>
  <c r="L20"/>
  <c r="J20"/>
  <c r="H20"/>
  <c r="N19"/>
  <c r="O19" s="1"/>
  <c r="L19"/>
  <c r="J19"/>
  <c r="H19"/>
  <c r="N18"/>
  <c r="O18" s="1"/>
  <c r="L18"/>
  <c r="J18"/>
  <c r="H18"/>
  <c r="N17"/>
  <c r="O17" s="1"/>
  <c r="L17"/>
  <c r="J17"/>
  <c r="H17"/>
  <c r="N16"/>
  <c r="O16" s="1"/>
  <c r="L16"/>
  <c r="J16"/>
  <c r="H16"/>
  <c r="N15"/>
  <c r="O15" s="1"/>
  <c r="L15"/>
  <c r="J15"/>
  <c r="H15"/>
  <c r="N14"/>
  <c r="O14" s="1"/>
  <c r="L14"/>
  <c r="J14"/>
  <c r="H14"/>
  <c r="N13"/>
  <c r="O13" s="1"/>
  <c r="L13"/>
  <c r="J13"/>
  <c r="H13"/>
  <c r="N12"/>
  <c r="O12" s="1"/>
  <c r="L12"/>
  <c r="J12"/>
  <c r="H12"/>
  <c r="N11"/>
  <c r="O11" s="1"/>
  <c r="L11"/>
  <c r="J11"/>
  <c r="H11"/>
  <c r="N10"/>
  <c r="O10" s="1"/>
  <c r="L10"/>
  <c r="J10"/>
  <c r="H10"/>
  <c r="N9"/>
  <c r="O9" s="1"/>
  <c r="L9"/>
  <c r="J9"/>
  <c r="H9"/>
  <c r="N8"/>
  <c r="O8" s="1"/>
  <c r="L8"/>
  <c r="J8"/>
  <c r="H8"/>
  <c r="N7"/>
  <c r="O7" s="1"/>
  <c r="L7"/>
  <c r="J7"/>
  <c r="H7"/>
  <c r="N6"/>
  <c r="O6" s="1"/>
  <c r="L6"/>
  <c r="J6"/>
  <c r="H6"/>
  <c r="N5"/>
  <c r="O5" s="1"/>
  <c r="L5"/>
  <c r="J5"/>
  <c r="H5"/>
  <c r="N109" i="13"/>
  <c r="L109"/>
  <c r="J109"/>
  <c r="H109"/>
  <c r="N108"/>
  <c r="L108"/>
  <c r="J108"/>
  <c r="H108"/>
  <c r="N107"/>
  <c r="L107"/>
  <c r="J107"/>
  <c r="H107"/>
  <c r="N106"/>
  <c r="L106"/>
  <c r="J106"/>
  <c r="H106"/>
  <c r="N115"/>
  <c r="L115"/>
  <c r="J115"/>
  <c r="H115"/>
  <c r="N114"/>
  <c r="L114"/>
  <c r="J114"/>
  <c r="H114"/>
  <c r="N105"/>
  <c r="L105"/>
  <c r="J105"/>
  <c r="H105"/>
  <c r="N116"/>
  <c r="L116"/>
  <c r="J116"/>
  <c r="H116"/>
  <c r="N104"/>
  <c r="L104"/>
  <c r="J104"/>
  <c r="H104"/>
  <c r="N103"/>
  <c r="L103"/>
  <c r="J103"/>
  <c r="H103"/>
  <c r="N102"/>
  <c r="L102"/>
  <c r="J102"/>
  <c r="H102"/>
  <c r="N101"/>
  <c r="L101"/>
  <c r="J101"/>
  <c r="H101"/>
  <c r="N118"/>
  <c r="L118"/>
  <c r="J118"/>
  <c r="H118"/>
  <c r="N117"/>
  <c r="L117"/>
  <c r="J117"/>
  <c r="H117"/>
  <c r="N100"/>
  <c r="L100"/>
  <c r="J100"/>
  <c r="H100"/>
  <c r="N119"/>
  <c r="L119"/>
  <c r="J119"/>
  <c r="H119"/>
  <c r="N99"/>
  <c r="L99"/>
  <c r="J99"/>
  <c r="H99"/>
  <c r="N98"/>
  <c r="L98"/>
  <c r="J98"/>
  <c r="H98"/>
  <c r="N120"/>
  <c r="L120"/>
  <c r="J120"/>
  <c r="H120"/>
  <c r="N97"/>
  <c r="L97"/>
  <c r="J97"/>
  <c r="H97"/>
  <c r="N121"/>
  <c r="L121"/>
  <c r="J121"/>
  <c r="H121"/>
  <c r="N96"/>
  <c r="L96"/>
  <c r="J96"/>
  <c r="H96"/>
  <c r="N95"/>
  <c r="L95"/>
  <c r="J95"/>
  <c r="H95"/>
  <c r="N123"/>
  <c r="L123"/>
  <c r="J123"/>
  <c r="H123"/>
  <c r="N124"/>
  <c r="L124"/>
  <c r="J124"/>
  <c r="H124"/>
  <c r="N94"/>
  <c r="L94"/>
  <c r="J94"/>
  <c r="H94"/>
  <c r="N93"/>
  <c r="L93"/>
  <c r="J93"/>
  <c r="H93"/>
  <c r="N122"/>
  <c r="L122"/>
  <c r="J122"/>
  <c r="H122"/>
  <c r="N92"/>
  <c r="L92"/>
  <c r="J92"/>
  <c r="H92"/>
  <c r="N125"/>
  <c r="L125"/>
  <c r="J125"/>
  <c r="H125"/>
  <c r="N91"/>
  <c r="L91"/>
  <c r="J91"/>
  <c r="H91"/>
  <c r="N127"/>
  <c r="L127"/>
  <c r="J127"/>
  <c r="H127"/>
  <c r="N126"/>
  <c r="L126"/>
  <c r="J126"/>
  <c r="H126"/>
  <c r="N90"/>
  <c r="L90"/>
  <c r="J90"/>
  <c r="H90"/>
  <c r="N130"/>
  <c r="L130"/>
  <c r="J130"/>
  <c r="H130"/>
  <c r="N129"/>
  <c r="L129"/>
  <c r="J129"/>
  <c r="H129"/>
  <c r="N128"/>
  <c r="L128"/>
  <c r="J128"/>
  <c r="H128"/>
  <c r="N132"/>
  <c r="L132"/>
  <c r="J132"/>
  <c r="H132"/>
  <c r="N131"/>
  <c r="L131"/>
  <c r="J131"/>
  <c r="H131"/>
  <c r="N89"/>
  <c r="L89"/>
  <c r="J89"/>
  <c r="H89"/>
  <c r="N88"/>
  <c r="L88"/>
  <c r="J88"/>
  <c r="H88"/>
  <c r="N87"/>
  <c r="L87"/>
  <c r="J87"/>
  <c r="H87"/>
  <c r="N86"/>
  <c r="L86"/>
  <c r="J86"/>
  <c r="H86"/>
  <c r="N135"/>
  <c r="L135"/>
  <c r="J135"/>
  <c r="H135"/>
  <c r="N134"/>
  <c r="L134"/>
  <c r="J134"/>
  <c r="H134"/>
  <c r="N133"/>
  <c r="L133"/>
  <c r="J133"/>
  <c r="H133"/>
  <c r="N137"/>
  <c r="L137"/>
  <c r="J137"/>
  <c r="H137"/>
  <c r="N136"/>
  <c r="L136"/>
  <c r="J136"/>
  <c r="H136"/>
  <c r="N85"/>
  <c r="L85"/>
  <c r="J85"/>
  <c r="H85"/>
  <c r="N84"/>
  <c r="L84"/>
  <c r="J84"/>
  <c r="H84"/>
  <c r="N83"/>
  <c r="L83"/>
  <c r="J83"/>
  <c r="H83"/>
  <c r="N82"/>
  <c r="L82"/>
  <c r="J82"/>
  <c r="H82"/>
  <c r="N138"/>
  <c r="L138"/>
  <c r="J138"/>
  <c r="H138"/>
  <c r="N81"/>
  <c r="L81"/>
  <c r="J81"/>
  <c r="H81"/>
  <c r="N139"/>
  <c r="L139"/>
  <c r="J139"/>
  <c r="H139"/>
  <c r="N80"/>
  <c r="L80"/>
  <c r="J80"/>
  <c r="H80"/>
  <c r="N79"/>
  <c r="L79"/>
  <c r="J79"/>
  <c r="H79"/>
  <c r="N78"/>
  <c r="L78"/>
  <c r="J78"/>
  <c r="H78"/>
  <c r="N77"/>
  <c r="L77"/>
  <c r="J77"/>
  <c r="H77"/>
  <c r="N76"/>
  <c r="L76"/>
  <c r="J76"/>
  <c r="H76"/>
  <c r="N75"/>
  <c r="L75"/>
  <c r="J75"/>
  <c r="H75"/>
  <c r="N140"/>
  <c r="L140"/>
  <c r="J140"/>
  <c r="H140"/>
  <c r="N74"/>
  <c r="L74"/>
  <c r="J74"/>
  <c r="H74"/>
  <c r="N73"/>
  <c r="L73"/>
  <c r="J73"/>
  <c r="H73"/>
  <c r="N72"/>
  <c r="L72"/>
  <c r="J72"/>
  <c r="H72"/>
  <c r="N71"/>
  <c r="L71"/>
  <c r="J71"/>
  <c r="H71"/>
  <c r="N70"/>
  <c r="L70"/>
  <c r="J70"/>
  <c r="H70"/>
  <c r="N69"/>
  <c r="L69"/>
  <c r="J69"/>
  <c r="H69"/>
  <c r="N68"/>
  <c r="L68"/>
  <c r="J68"/>
  <c r="H68"/>
  <c r="N67"/>
  <c r="L67"/>
  <c r="J67"/>
  <c r="H67"/>
  <c r="N66"/>
  <c r="L66"/>
  <c r="J66"/>
  <c r="H66"/>
  <c r="N65"/>
  <c r="L65"/>
  <c r="J65"/>
  <c r="H65"/>
  <c r="N64"/>
  <c r="L64"/>
  <c r="J64"/>
  <c r="H64"/>
  <c r="N142"/>
  <c r="L142"/>
  <c r="J142"/>
  <c r="H142"/>
  <c r="N141"/>
  <c r="L141"/>
  <c r="J141"/>
  <c r="H141"/>
  <c r="N63"/>
  <c r="L63"/>
  <c r="J63"/>
  <c r="H63"/>
  <c r="N62"/>
  <c r="L62"/>
  <c r="J62"/>
  <c r="H62"/>
  <c r="N144"/>
  <c r="L144"/>
  <c r="J144"/>
  <c r="H144"/>
  <c r="N61"/>
  <c r="L61"/>
  <c r="J61"/>
  <c r="H61"/>
  <c r="N60"/>
  <c r="L60"/>
  <c r="J60"/>
  <c r="H60"/>
  <c r="N59"/>
  <c r="L59"/>
  <c r="J59"/>
  <c r="H59"/>
  <c r="N58"/>
  <c r="L58"/>
  <c r="J58"/>
  <c r="H58"/>
  <c r="N143"/>
  <c r="L143"/>
  <c r="J143"/>
  <c r="H143"/>
  <c r="N57"/>
  <c r="L57"/>
  <c r="J57"/>
  <c r="H57"/>
  <c r="N56"/>
  <c r="L56"/>
  <c r="J56"/>
  <c r="H56"/>
  <c r="N55"/>
  <c r="L55"/>
  <c r="J55"/>
  <c r="H55"/>
  <c r="N54"/>
  <c r="L54"/>
  <c r="J54"/>
  <c r="H54"/>
  <c r="N53"/>
  <c r="L53"/>
  <c r="J53"/>
  <c r="H53"/>
  <c r="N52"/>
  <c r="L52"/>
  <c r="J52"/>
  <c r="H52"/>
  <c r="N113"/>
  <c r="L113"/>
  <c r="J113"/>
  <c r="H113"/>
  <c r="N51"/>
  <c r="L51"/>
  <c r="J51"/>
  <c r="H51"/>
  <c r="N50"/>
  <c r="L50"/>
  <c r="J50"/>
  <c r="H50"/>
  <c r="N49"/>
  <c r="L49"/>
  <c r="J49"/>
  <c r="H49"/>
  <c r="N48"/>
  <c r="L48"/>
  <c r="J48"/>
  <c r="H48"/>
  <c r="N47"/>
  <c r="L47"/>
  <c r="J47"/>
  <c r="H47"/>
  <c r="N46"/>
  <c r="L46"/>
  <c r="J46"/>
  <c r="H46"/>
  <c r="N111"/>
  <c r="L111"/>
  <c r="J111"/>
  <c r="H111"/>
  <c r="N45"/>
  <c r="L45"/>
  <c r="J45"/>
  <c r="H45"/>
  <c r="N44"/>
  <c r="L44"/>
  <c r="J44"/>
  <c r="H44"/>
  <c r="N112"/>
  <c r="L112"/>
  <c r="J112"/>
  <c r="H112"/>
  <c r="N43"/>
  <c r="L43"/>
  <c r="J43"/>
  <c r="H43"/>
  <c r="N42"/>
  <c r="L42"/>
  <c r="J42"/>
  <c r="H42"/>
  <c r="N41"/>
  <c r="L41"/>
  <c r="J41"/>
  <c r="H41"/>
  <c r="N40"/>
  <c r="L40"/>
  <c r="J40"/>
  <c r="H40"/>
  <c r="N39"/>
  <c r="L39"/>
  <c r="J39"/>
  <c r="H39"/>
  <c r="N110"/>
  <c r="L110"/>
  <c r="J110"/>
  <c r="H110"/>
  <c r="N38"/>
  <c r="L38"/>
  <c r="J38"/>
  <c r="H38"/>
  <c r="N37"/>
  <c r="L37"/>
  <c r="J37"/>
  <c r="H37"/>
  <c r="N36"/>
  <c r="L36"/>
  <c r="J36"/>
  <c r="H36"/>
  <c r="N35"/>
  <c r="L35"/>
  <c r="J35"/>
  <c r="H35"/>
  <c r="N34"/>
  <c r="L34"/>
  <c r="J34"/>
  <c r="H34"/>
  <c r="N33"/>
  <c r="L33"/>
  <c r="J33"/>
  <c r="H33"/>
  <c r="N32"/>
  <c r="L32"/>
  <c r="J32"/>
  <c r="H32"/>
  <c r="N31"/>
  <c r="L31"/>
  <c r="J31"/>
  <c r="H31"/>
  <c r="N30"/>
  <c r="L30"/>
  <c r="J30"/>
  <c r="H30"/>
  <c r="N29"/>
  <c r="L29"/>
  <c r="J29"/>
  <c r="H29"/>
  <c r="N28"/>
  <c r="L28"/>
  <c r="J28"/>
  <c r="H28"/>
  <c r="N27"/>
  <c r="L27"/>
  <c r="J27"/>
  <c r="H27"/>
  <c r="N26"/>
  <c r="L26"/>
  <c r="J26"/>
  <c r="H26"/>
  <c r="N25"/>
  <c r="L25"/>
  <c r="J25"/>
  <c r="H25"/>
  <c r="N24"/>
  <c r="L24"/>
  <c r="J24"/>
  <c r="H24"/>
  <c r="N23"/>
  <c r="L23"/>
  <c r="J23"/>
  <c r="H23"/>
  <c r="N22"/>
  <c r="L22"/>
  <c r="J22"/>
  <c r="H22"/>
  <c r="N21"/>
  <c r="L21"/>
  <c r="J21"/>
  <c r="H21"/>
  <c r="N20"/>
  <c r="L20"/>
  <c r="J20"/>
  <c r="H20"/>
  <c r="N19"/>
  <c r="L19"/>
  <c r="J19"/>
  <c r="H19"/>
  <c r="N18"/>
  <c r="L18"/>
  <c r="J18"/>
  <c r="H18"/>
  <c r="N17"/>
  <c r="L17"/>
  <c r="J17"/>
  <c r="H17"/>
  <c r="N16"/>
  <c r="L16"/>
  <c r="J16"/>
  <c r="H16"/>
  <c r="N15"/>
  <c r="L15"/>
  <c r="J15"/>
  <c r="H15"/>
  <c r="N14"/>
  <c r="L14"/>
  <c r="J14"/>
  <c r="H14"/>
  <c r="N13"/>
  <c r="L13"/>
  <c r="J13"/>
  <c r="H13"/>
  <c r="N12"/>
  <c r="L12"/>
  <c r="J12"/>
  <c r="H12"/>
  <c r="N11"/>
  <c r="L11"/>
  <c r="J11"/>
  <c r="H11"/>
  <c r="N10"/>
  <c r="L10"/>
  <c r="J10"/>
  <c r="H10"/>
  <c r="N9"/>
  <c r="L9"/>
  <c r="J9"/>
  <c r="H9"/>
  <c r="N8"/>
  <c r="L8"/>
  <c r="J8"/>
  <c r="H8"/>
  <c r="N7"/>
  <c r="L7"/>
  <c r="J7"/>
  <c r="H7"/>
  <c r="N6"/>
  <c r="L6"/>
  <c r="J6"/>
  <c r="H6"/>
  <c r="N5"/>
  <c r="L5"/>
  <c r="J5"/>
  <c r="H5"/>
  <c r="J50" i="11"/>
  <c r="J92"/>
  <c r="O104"/>
  <c r="I104"/>
  <c r="K116"/>
  <c r="J116"/>
  <c r="K98"/>
  <c r="K92"/>
  <c r="K50"/>
  <c r="M179"/>
  <c r="O178"/>
  <c r="J143"/>
  <c r="K143"/>
  <c r="L143"/>
  <c r="I143"/>
  <c r="O50"/>
  <c r="T82" i="14" l="1"/>
  <c r="T84"/>
  <c r="T86"/>
  <c r="T88"/>
  <c r="T90"/>
  <c r="T92"/>
  <c r="T97"/>
  <c r="T99"/>
  <c r="T101"/>
  <c r="T103"/>
  <c r="T105"/>
  <c r="T107"/>
  <c r="T109"/>
  <c r="T111"/>
  <c r="T113"/>
  <c r="T115"/>
  <c r="T6"/>
  <c r="T8"/>
  <c r="T10"/>
  <c r="T12"/>
  <c r="T14"/>
  <c r="T16"/>
  <c r="T18"/>
  <c r="T20"/>
  <c r="T22"/>
  <c r="T24"/>
  <c r="T32"/>
  <c r="T34"/>
  <c r="T36"/>
  <c r="T38"/>
  <c r="T40"/>
  <c r="T42"/>
  <c r="T44"/>
  <c r="T46"/>
  <c r="T48"/>
  <c r="T50"/>
  <c r="T52"/>
  <c r="T54"/>
  <c r="T56"/>
  <c r="T57"/>
  <c r="T58"/>
  <c r="T59"/>
  <c r="T60"/>
  <c r="T61"/>
  <c r="T62"/>
  <c r="T63"/>
  <c r="T64"/>
  <c r="T69"/>
  <c r="T70"/>
  <c r="T71"/>
  <c r="T72"/>
  <c r="T73"/>
  <c r="T74"/>
  <c r="T75"/>
  <c r="T76"/>
  <c r="T77"/>
  <c r="T78"/>
  <c r="T79"/>
  <c r="T80"/>
  <c r="T81"/>
  <c r="T7"/>
  <c r="T9"/>
  <c r="T11"/>
  <c r="T13"/>
  <c r="T15"/>
  <c r="T17"/>
  <c r="T19"/>
  <c r="T21"/>
  <c r="T23"/>
  <c r="T25"/>
  <c r="T26"/>
  <c r="T27"/>
  <c r="T28"/>
  <c r="T29"/>
  <c r="O30"/>
  <c r="T31"/>
  <c r="T33"/>
  <c r="T35"/>
  <c r="T37"/>
  <c r="T39"/>
  <c r="T41"/>
  <c r="T43"/>
  <c r="T45"/>
  <c r="T47"/>
  <c r="T49"/>
  <c r="T51"/>
  <c r="T53"/>
  <c r="T55"/>
  <c r="T65"/>
  <c r="T66"/>
  <c r="O67"/>
  <c r="T68"/>
  <c r="O74"/>
  <c r="O75"/>
  <c r="O76"/>
  <c r="O77"/>
  <c r="O78"/>
  <c r="O79"/>
  <c r="O80"/>
  <c r="O81"/>
  <c r="O66"/>
  <c r="H118"/>
  <c r="O118" s="1"/>
  <c r="T5"/>
  <c r="O117"/>
  <c r="T30"/>
  <c r="T67"/>
  <c r="O109" i="13"/>
  <c r="T109"/>
  <c r="O108"/>
  <c r="T108"/>
  <c r="O107"/>
  <c r="T107"/>
  <c r="O106"/>
  <c r="T106"/>
  <c r="O115"/>
  <c r="T115"/>
  <c r="O114"/>
  <c r="T114"/>
  <c r="O105"/>
  <c r="T105"/>
  <c r="O116"/>
  <c r="T116"/>
  <c r="T104"/>
  <c r="O104"/>
  <c r="T8"/>
  <c r="T18"/>
  <c r="T24"/>
  <c r="T26"/>
  <c r="T28"/>
  <c r="T30"/>
  <c r="T36"/>
  <c r="T64"/>
  <c r="T70"/>
  <c r="T89"/>
  <c r="T98"/>
  <c r="T101"/>
  <c r="T6"/>
  <c r="T10"/>
  <c r="T12"/>
  <c r="T20"/>
  <c r="T22"/>
  <c r="T32"/>
  <c r="T5"/>
  <c r="T7"/>
  <c r="T15"/>
  <c r="O5"/>
  <c r="O6"/>
  <c r="O7"/>
  <c r="O8"/>
  <c r="O9"/>
  <c r="O10"/>
  <c r="O11"/>
  <c r="O12"/>
  <c r="O17"/>
  <c r="O18"/>
  <c r="O19"/>
  <c r="O20"/>
  <c r="O21"/>
  <c r="O22"/>
  <c r="O23"/>
  <c r="O24"/>
  <c r="O25"/>
  <c r="O26"/>
  <c r="O27"/>
  <c r="O28"/>
  <c r="O29"/>
  <c r="O30"/>
  <c r="O31"/>
  <c r="O32"/>
  <c r="O111"/>
  <c r="O141"/>
  <c r="O142"/>
  <c r="O89"/>
  <c r="O132"/>
  <c r="O92"/>
  <c r="O120"/>
  <c r="O119"/>
  <c r="T9"/>
  <c r="T11"/>
  <c r="T13"/>
  <c r="T14"/>
  <c r="T16"/>
  <c r="T17"/>
  <c r="T19"/>
  <c r="T21"/>
  <c r="T23"/>
  <c r="T25"/>
  <c r="T27"/>
  <c r="T29"/>
  <c r="T31"/>
  <c r="T103"/>
  <c r="O103"/>
  <c r="O102"/>
  <c r="T102"/>
  <c r="O101"/>
  <c r="T118"/>
  <c r="O118"/>
  <c r="T117"/>
  <c r="O117"/>
  <c r="O100"/>
  <c r="T100"/>
  <c r="T119"/>
  <c r="O99"/>
  <c r="T99"/>
  <c r="O98"/>
  <c r="T120"/>
  <c r="O97"/>
  <c r="T97"/>
  <c r="O121"/>
  <c r="T121"/>
  <c r="T96"/>
  <c r="O95"/>
  <c r="T95"/>
  <c r="O123"/>
  <c r="T124"/>
  <c r="T94"/>
  <c r="O94"/>
  <c r="T93"/>
  <c r="T122"/>
  <c r="T92"/>
  <c r="O125"/>
  <c r="T125"/>
  <c r="O91"/>
  <c r="T91"/>
  <c r="O127"/>
  <c r="T127"/>
  <c r="O126"/>
  <c r="T126"/>
  <c r="O90"/>
  <c r="T90"/>
  <c r="O130"/>
  <c r="T130"/>
  <c r="T129"/>
  <c r="O129"/>
  <c r="O128"/>
  <c r="T128"/>
  <c r="T132"/>
  <c r="O131"/>
  <c r="T131"/>
  <c r="O88"/>
  <c r="T88"/>
  <c r="O87"/>
  <c r="T87"/>
  <c r="O86"/>
  <c r="T86"/>
  <c r="O135"/>
  <c r="T135"/>
  <c r="O134"/>
  <c r="T134"/>
  <c r="O133"/>
  <c r="T133"/>
  <c r="O137"/>
  <c r="T137"/>
  <c r="O136"/>
  <c r="T136"/>
  <c r="T85"/>
  <c r="O85"/>
  <c r="O84"/>
  <c r="T84"/>
  <c r="T83"/>
  <c r="O83"/>
  <c r="O82"/>
  <c r="T82"/>
  <c r="O138"/>
  <c r="T138"/>
  <c r="O81"/>
  <c r="T81"/>
  <c r="O139"/>
  <c r="T139"/>
  <c r="T80"/>
  <c r="O80"/>
  <c r="O79"/>
  <c r="T79"/>
  <c r="T78"/>
  <c r="O78"/>
  <c r="T77"/>
  <c r="O77"/>
  <c r="O76"/>
  <c r="T76"/>
  <c r="O75"/>
  <c r="T75"/>
  <c r="O140"/>
  <c r="T140"/>
  <c r="O74"/>
  <c r="T74"/>
  <c r="O73"/>
  <c r="T73"/>
  <c r="T72"/>
  <c r="O72"/>
  <c r="T71"/>
  <c r="O71"/>
  <c r="O70"/>
  <c r="O69"/>
  <c r="T69"/>
  <c r="O68"/>
  <c r="T68"/>
  <c r="T67"/>
  <c r="O67"/>
  <c r="O66"/>
  <c r="T66"/>
  <c r="O65"/>
  <c r="T65"/>
  <c r="O64"/>
  <c r="T142"/>
  <c r="T141"/>
  <c r="O63"/>
  <c r="T63"/>
  <c r="O62"/>
  <c r="T62"/>
  <c r="O144"/>
  <c r="T144"/>
  <c r="O61"/>
  <c r="T61"/>
  <c r="O60"/>
  <c r="T60"/>
  <c r="T59"/>
  <c r="O58"/>
  <c r="T58"/>
  <c r="O143"/>
  <c r="T57"/>
  <c r="O56"/>
  <c r="T56"/>
  <c r="T55"/>
  <c r="T54"/>
  <c r="O53"/>
  <c r="T53"/>
  <c r="O52"/>
  <c r="T52"/>
  <c r="O113"/>
  <c r="T113"/>
  <c r="T51"/>
  <c r="O51"/>
  <c r="O50"/>
  <c r="T50"/>
  <c r="O49"/>
  <c r="T49"/>
  <c r="O48"/>
  <c r="T48"/>
  <c r="O47"/>
  <c r="T47"/>
  <c r="O46"/>
  <c r="T46"/>
  <c r="T111"/>
  <c r="O45"/>
  <c r="T45"/>
  <c r="O44"/>
  <c r="T44"/>
  <c r="O112"/>
  <c r="T112"/>
  <c r="O43"/>
  <c r="T43"/>
  <c r="T42"/>
  <c r="O42"/>
  <c r="O41"/>
  <c r="T41"/>
  <c r="O40"/>
  <c r="T40"/>
  <c r="O39"/>
  <c r="T39"/>
  <c r="O110"/>
  <c r="T110"/>
  <c r="O38"/>
  <c r="T38"/>
  <c r="O37"/>
  <c r="T37"/>
  <c r="O36"/>
  <c r="O35"/>
  <c r="T35"/>
  <c r="T143"/>
  <c r="T123"/>
  <c r="T34"/>
  <c r="O34"/>
  <c r="T33"/>
  <c r="O33"/>
  <c r="D184" i="11"/>
  <c r="D183"/>
  <c r="X35" i="12" l="1"/>
  <c r="I36"/>
  <c r="I39" s="1"/>
  <c r="O145" i="13"/>
  <c r="H146"/>
  <c r="O146" s="1"/>
  <c r="P178" i="11"/>
  <c r="L177"/>
  <c r="L178"/>
  <c r="J178"/>
  <c r="K177"/>
  <c r="Q173"/>
  <c r="L167"/>
  <c r="Q153"/>
  <c r="J153"/>
  <c r="K153"/>
  <c r="L153"/>
  <c r="Q148"/>
  <c r="J147"/>
  <c r="K148"/>
  <c r="L148"/>
  <c r="Q143"/>
  <c r="J141"/>
  <c r="K141"/>
  <c r="L141"/>
  <c r="Q132"/>
  <c r="J131"/>
  <c r="K131"/>
  <c r="L132"/>
  <c r="Q127"/>
  <c r="L126"/>
  <c r="J120"/>
  <c r="L122"/>
  <c r="P116"/>
  <c r="O116"/>
  <c r="L116"/>
  <c r="J114"/>
  <c r="K114"/>
  <c r="L114"/>
  <c r="J110"/>
  <c r="K110"/>
  <c r="L110"/>
  <c r="J108"/>
  <c r="K108"/>
  <c r="L108"/>
  <c r="J102"/>
  <c r="K104"/>
  <c r="L104"/>
  <c r="J96"/>
  <c r="L96"/>
  <c r="L92"/>
  <c r="J90"/>
  <c r="K90"/>
  <c r="L90"/>
  <c r="J84"/>
  <c r="K86"/>
  <c r="L86"/>
  <c r="J80"/>
  <c r="K78"/>
  <c r="L78"/>
  <c r="J72"/>
  <c r="K74"/>
  <c r="L72"/>
  <c r="J68"/>
  <c r="K68"/>
  <c r="L66"/>
  <c r="J60"/>
  <c r="K62"/>
  <c r="L62"/>
  <c r="J56"/>
  <c r="K54"/>
  <c r="L54"/>
  <c r="L50"/>
  <c r="J48"/>
  <c r="K48"/>
  <c r="L48"/>
  <c r="L44"/>
  <c r="J42"/>
  <c r="K42"/>
  <c r="L42"/>
  <c r="J36"/>
  <c r="K36"/>
  <c r="L36"/>
  <c r="K38"/>
  <c r="L38"/>
  <c r="J32"/>
  <c r="K32"/>
  <c r="L32"/>
  <c r="J30"/>
  <c r="K30"/>
  <c r="L30"/>
  <c r="J24"/>
  <c r="K24"/>
  <c r="L24"/>
  <c r="J26"/>
  <c r="K26"/>
  <c r="L26"/>
  <c r="K20"/>
  <c r="L20"/>
  <c r="J18"/>
  <c r="K18"/>
  <c r="L18"/>
  <c r="J20"/>
  <c r="Q163"/>
  <c r="K162"/>
  <c r="Q158"/>
  <c r="K157"/>
  <c r="K158"/>
  <c r="Q137"/>
  <c r="K136"/>
  <c r="K14"/>
  <c r="K12"/>
  <c r="O14"/>
  <c r="P137"/>
  <c r="J104" l="1"/>
  <c r="K84"/>
  <c r="K173"/>
  <c r="K172"/>
  <c r="J126"/>
  <c r="K152"/>
  <c r="L131"/>
  <c r="L147"/>
  <c r="J167"/>
  <c r="K96"/>
  <c r="K72"/>
  <c r="K102"/>
  <c r="L120"/>
  <c r="J152"/>
  <c r="L102"/>
  <c r="L68"/>
  <c r="K60"/>
  <c r="K80"/>
  <c r="K120"/>
  <c r="K147"/>
  <c r="K56"/>
  <c r="J54"/>
  <c r="L60"/>
  <c r="J66"/>
  <c r="J78"/>
  <c r="L84"/>
  <c r="J44"/>
  <c r="L56"/>
  <c r="J62"/>
  <c r="K66"/>
  <c r="J74"/>
  <c r="L80"/>
  <c r="L127"/>
  <c r="K126"/>
  <c r="J148"/>
  <c r="L152"/>
  <c r="L168"/>
  <c r="K167"/>
  <c r="K178"/>
  <c r="J177"/>
  <c r="K44"/>
  <c r="L74"/>
  <c r="L98"/>
  <c r="K163"/>
  <c r="L137"/>
  <c r="I137"/>
  <c r="I42"/>
  <c r="Q168"/>
  <c r="Q179" s="1"/>
  <c r="P122"/>
  <c r="O122"/>
  <c r="P98"/>
  <c r="O98"/>
  <c r="P86"/>
  <c r="O86"/>
  <c r="P68"/>
  <c r="O68"/>
  <c r="P62"/>
  <c r="O62"/>
  <c r="P56"/>
  <c r="O56"/>
  <c r="P50"/>
  <c r="P38"/>
  <c r="O38"/>
  <c r="P14"/>
  <c r="J14"/>
  <c r="I178"/>
  <c r="P173"/>
  <c r="O173"/>
  <c r="L173"/>
  <c r="J173"/>
  <c r="I173"/>
  <c r="P168"/>
  <c r="O168"/>
  <c r="I168"/>
  <c r="P163"/>
  <c r="O163"/>
  <c r="L163"/>
  <c r="J163"/>
  <c r="I163"/>
  <c r="P158"/>
  <c r="O158"/>
  <c r="L158"/>
  <c r="I158"/>
  <c r="P153"/>
  <c r="O153"/>
  <c r="I153"/>
  <c r="P148"/>
  <c r="O148"/>
  <c r="I148"/>
  <c r="P143"/>
  <c r="O143"/>
  <c r="O137"/>
  <c r="P132"/>
  <c r="O132"/>
  <c r="I132"/>
  <c r="P127"/>
  <c r="O127"/>
  <c r="I127"/>
  <c r="P110"/>
  <c r="O110"/>
  <c r="P92"/>
  <c r="O92"/>
  <c r="P32"/>
  <c r="O32"/>
  <c r="P26"/>
  <c r="O26"/>
  <c r="P20"/>
  <c r="O20"/>
  <c r="I20"/>
  <c r="I122"/>
  <c r="I116"/>
  <c r="I110"/>
  <c r="I98"/>
  <c r="I92"/>
  <c r="I86"/>
  <c r="I68"/>
  <c r="I62"/>
  <c r="I56"/>
  <c r="I50"/>
  <c r="I38"/>
  <c r="I32"/>
  <c r="I26"/>
  <c r="L14"/>
  <c r="I14"/>
  <c r="D179"/>
  <c r="K185" l="1"/>
  <c r="K182"/>
  <c r="L185"/>
  <c r="J185"/>
  <c r="I186"/>
  <c r="J186"/>
  <c r="D180"/>
  <c r="L186"/>
  <c r="P104"/>
  <c r="D181" l="1"/>
  <c r="K186"/>
  <c r="D186" s="1"/>
  <c r="E179"/>
  <c r="N179"/>
  <c r="I177"/>
  <c r="F174"/>
  <c r="L172"/>
  <c r="J172"/>
  <c r="I172"/>
  <c r="F169"/>
  <c r="I167"/>
  <c r="F164"/>
  <c r="L162"/>
  <c r="J162"/>
  <c r="I162"/>
  <c r="F159"/>
  <c r="L157"/>
  <c r="J157"/>
  <c r="I157"/>
  <c r="F154"/>
  <c r="I152"/>
  <c r="F149"/>
  <c r="I147"/>
  <c r="F144"/>
  <c r="I141"/>
  <c r="F138"/>
  <c r="L136"/>
  <c r="J136"/>
  <c r="I136"/>
  <c r="F133"/>
  <c r="I131"/>
  <c r="F128"/>
  <c r="I126"/>
  <c r="F123"/>
  <c r="I120"/>
  <c r="F117"/>
  <c r="I114"/>
  <c r="F111"/>
  <c r="I108"/>
  <c r="F105"/>
  <c r="I102"/>
  <c r="F99"/>
  <c r="I96"/>
  <c r="F93"/>
  <c r="I90"/>
  <c r="F87"/>
  <c r="I84"/>
  <c r="F81"/>
  <c r="P80"/>
  <c r="O80"/>
  <c r="I80"/>
  <c r="I78"/>
  <c r="F75"/>
  <c r="P74"/>
  <c r="O74"/>
  <c r="I74"/>
  <c r="I72"/>
  <c r="F69"/>
  <c r="I66"/>
  <c r="F63"/>
  <c r="I60"/>
  <c r="F57"/>
  <c r="I54"/>
  <c r="F51"/>
  <c r="I48"/>
  <c r="F45"/>
  <c r="P44"/>
  <c r="O44"/>
  <c r="I44"/>
  <c r="I185" s="1"/>
  <c r="F39"/>
  <c r="I36"/>
  <c r="F33"/>
  <c r="I30"/>
  <c r="F27"/>
  <c r="I24"/>
  <c r="F21"/>
  <c r="I18"/>
  <c r="F15"/>
  <c r="J12"/>
  <c r="L12"/>
  <c r="I12"/>
  <c r="L182" l="1"/>
  <c r="J182"/>
  <c r="I182"/>
  <c r="N180"/>
  <c r="O179"/>
  <c r="P179"/>
  <c r="F9"/>
  <c r="F179" s="1"/>
  <c r="D182" l="1"/>
  <c r="D185"/>
  <c r="P180"/>
</calcChain>
</file>

<file path=xl/sharedStrings.xml><?xml version="1.0" encoding="utf-8"?>
<sst xmlns="http://schemas.openxmlformats.org/spreadsheetml/2006/main" count="3379" uniqueCount="392">
  <si>
    <t>Доля МО</t>
  </si>
  <si>
    <t>№ п/п</t>
  </si>
  <si>
    <t>Доля ОБ</t>
  </si>
  <si>
    <t>%</t>
  </si>
  <si>
    <t>сумма</t>
  </si>
  <si>
    <t>Площадь или протяженность</t>
  </si>
  <si>
    <t>Заявленная стоимость проекта</t>
  </si>
  <si>
    <t>% всего</t>
  </si>
  <si>
    <t xml:space="preserve">Наименование проекта </t>
  </si>
  <si>
    <t>Вид работ</t>
  </si>
  <si>
    <t>12%</t>
  </si>
  <si>
    <t>70%</t>
  </si>
  <si>
    <t>68%</t>
  </si>
  <si>
    <t>15%</t>
  </si>
  <si>
    <t>6%</t>
  </si>
  <si>
    <t>ограждение</t>
  </si>
  <si>
    <t>14%</t>
  </si>
  <si>
    <t>17%</t>
  </si>
  <si>
    <t>69%</t>
  </si>
  <si>
    <t>10%</t>
  </si>
  <si>
    <t>18%</t>
  </si>
  <si>
    <t>67%</t>
  </si>
  <si>
    <t>65%</t>
  </si>
  <si>
    <t>Фактическая сметная стоимость</t>
  </si>
  <si>
    <t xml:space="preserve">Доля жителей </t>
  </si>
  <si>
    <t>Доля  спонсоров</t>
  </si>
  <si>
    <t>д/а или проект</t>
  </si>
  <si>
    <t>Смета</t>
  </si>
  <si>
    <t>7%</t>
  </si>
  <si>
    <t>1%</t>
  </si>
  <si>
    <t>2%</t>
  </si>
  <si>
    <t>5%</t>
  </si>
  <si>
    <t>13%</t>
  </si>
  <si>
    <t>3%</t>
  </si>
  <si>
    <t>УТВЕРЖДАЮ</t>
  </si>
  <si>
    <t>Глава администрации</t>
  </si>
  <si>
    <t>муниципального образования Ефремовский район</t>
  </si>
  <si>
    <t>_______________ С.Г.Балтабаев</t>
  </si>
  <si>
    <t>Наименование проекта</t>
  </si>
  <si>
    <t>Фактическая сметная стоимость проекта</t>
  </si>
  <si>
    <t>Стоимость по контракту</t>
  </si>
  <si>
    <t>Экономия от аукциона</t>
  </si>
  <si>
    <t>Подрядчик, контракт, срок исполнения</t>
  </si>
  <si>
    <t>МО</t>
  </si>
  <si>
    <t>Областной бюджет</t>
  </si>
  <si>
    <t>Сумма по актам</t>
  </si>
  <si>
    <t>Оплата</t>
  </si>
  <si>
    <t>Фактическая экономия</t>
  </si>
  <si>
    <t>Остаток с учетом оплаты</t>
  </si>
  <si>
    <t>смета</t>
  </si>
  <si>
    <t>МК</t>
  </si>
  <si>
    <t>акт</t>
  </si>
  <si>
    <t>экономия от аукциона</t>
  </si>
  <si>
    <t>ост-ок</t>
  </si>
  <si>
    <t>11.1</t>
  </si>
  <si>
    <t>12.1</t>
  </si>
  <si>
    <t>сметы</t>
  </si>
  <si>
    <t>акты КС-2</t>
  </si>
  <si>
    <t>возврат</t>
  </si>
  <si>
    <t>5% удержание</t>
  </si>
  <si>
    <t>Жители</t>
  </si>
  <si>
    <t>Спонсоры</t>
  </si>
  <si>
    <t>Исп.</t>
  </si>
  <si>
    <t>экономия от КС-2</t>
  </si>
  <si>
    <t>допработы</t>
  </si>
  <si>
    <t>основные контракты</t>
  </si>
  <si>
    <t>остаток всего</t>
  </si>
  <si>
    <t>Программа "Народный бюджет-2018"</t>
  </si>
  <si>
    <t>Замена ограждения территории МКОУ "СШ № 16" в с. Шилово Ефремовского района Тульской области</t>
  </si>
  <si>
    <t>Ремонт внутренних помещений первого этажа в здании МКОУ "Чернятинская СШ № 15" в д. Чернятино Ефремовского района Тульской области</t>
  </si>
  <si>
    <t>отопление</t>
  </si>
  <si>
    <t>11%</t>
  </si>
  <si>
    <t>22%</t>
  </si>
  <si>
    <t>62%</t>
  </si>
  <si>
    <t>окна</t>
  </si>
  <si>
    <t>Замена системы отопления и холодного водоснабжения муниципального казенного общеобразовательного учреждения "Средняя школа № 1" в г. Ефремов Тульской области</t>
  </si>
  <si>
    <t>63%</t>
  </si>
  <si>
    <t>Замена оконных блоков в здании МКОУ "СШ № 10", расположенном по адресу ул. Менделеева, д. 4 в г. Ефремов Тульской области</t>
  </si>
  <si>
    <t>Замена оконных и дверных блоков в здании Структурного дошкольного подразделения МКОУ "СШ № 9", расположенном по адресу ул. Молодежная в г. Ефремов Тульской области</t>
  </si>
  <si>
    <t>61%</t>
  </si>
  <si>
    <t>Капитальный ремонт кровли здания МКУДО "ДДЮТ" в г. Ефремов Тульской области</t>
  </si>
  <si>
    <t>кровля</t>
  </si>
  <si>
    <t>Замена оконных блоков в здании МКОУ "Чернятинская СШ № 15" в д. Чернятино Ефремовского района Тульской области</t>
  </si>
  <si>
    <t>ремонт помещений</t>
  </si>
  <si>
    <t>Организация площадок для сбора и вывоза твердых коммунальных отходов в д. Сретенка Ефремовского района Тульской области</t>
  </si>
  <si>
    <t>Ремонт здания Ступинского сельского Дома культуры № 14 филиала МБУК "ЕРДК "Химик", расположенного по адресу ул. Мира, д. 1 в с. Ступино Ефремовского района</t>
  </si>
  <si>
    <t>здание</t>
  </si>
  <si>
    <t>39%</t>
  </si>
  <si>
    <t>46%</t>
  </si>
  <si>
    <t>Ремонт здания "Степно-Хуторского сельского Дома культуры № 15" филиала МБУК "ЕРДК "Химик" в п. Степной Ефремовского района Тульской области</t>
  </si>
  <si>
    <t>Установка детской площадки в д. Иноземка Ефремовского района Тульской области</t>
  </si>
  <si>
    <t>Капитальный ремонт кровли многоквартирного жилого дома № 7 по ул. Химиков в г. Ефремов Тульской области</t>
  </si>
  <si>
    <t>57%</t>
  </si>
  <si>
    <t>Капитальный ремонт кровли многоквартирного жилого дома № 12 в с. Лобаново Ефремовского района Тульской области</t>
  </si>
  <si>
    <t>58%</t>
  </si>
  <si>
    <t>Замена водопроводных сетей в д. Богово Ефремовского района Тульской области</t>
  </si>
  <si>
    <t>водопровод</t>
  </si>
  <si>
    <t>37%</t>
  </si>
  <si>
    <t>48%</t>
  </si>
  <si>
    <t>Благоустройство тротуара от здания школы до здания спортзала в п. Восточный Ефремовского района Тульской области</t>
  </si>
  <si>
    <t>асфальт</t>
  </si>
  <si>
    <t>Ремонт внутренних помещений здания МКОУ "ЦО № 5", расположенного по адресу ул. Строителей, д. 57 в г. Ефремов Тульской области</t>
  </si>
  <si>
    <t>Устройство скейт-площадки на территории парка им. Бунина в г. Ефремов Тульской области</t>
  </si>
  <si>
    <t>1 шт</t>
  </si>
  <si>
    <t>20%</t>
  </si>
  <si>
    <t>25%</t>
  </si>
  <si>
    <t>50%</t>
  </si>
  <si>
    <t>Монтаж уличного освещения на ул. Тульское шоссе (от ул. Октябрьская до "Кургана Бессмертия") в г. Ефремов Тульской области</t>
  </si>
  <si>
    <t>освещение</t>
  </si>
  <si>
    <t>Ремонт автомобильной дороги ул. Молодежная в г. Ефремов Тульской области</t>
  </si>
  <si>
    <t>Замена оконных блоков в здании МКДОУ № 14, расположенном по адресу ул. Дружбы, д. 5а в г. Ефремов Тульской области</t>
  </si>
  <si>
    <t>Замена оконных блоков в здании МКДОУ № 4, расположенном по адресу ул. Свердлова, д. 53а в г. Ефремов Тульской области</t>
  </si>
  <si>
    <t>Ремонт бассейна в здании Муниципального казенного дошкольного образовательного учреждения "Детский сад № 5  комбинированного вида" (МКДОУ № 5) в г. Ефремов Тульской области</t>
  </si>
  <si>
    <t>бассейн</t>
  </si>
  <si>
    <t>Ремонт автомобильной дороги в с. Слободское Ефремовского района Тульской области</t>
  </si>
  <si>
    <t>щебень</t>
  </si>
  <si>
    <t>Ремонт автомобильной дороги в д. Иноземка (от дома № 118 до дома № 356) в Ефремовском районе Тульской области</t>
  </si>
  <si>
    <t>Монтаж уличного освещения в д. Иноземка (от дома № 118 до дома № 356) в Ефремовском района Тульской области</t>
  </si>
  <si>
    <t>Замена ограждения территории МКОУ "ЦО № 5", расположенной по адресу ул. Химиков, д. 9 в г. Ефремов Тульской области</t>
  </si>
  <si>
    <t>Замена ограждения территории МКОУ "Степнорхуторская средняя школа № 32" в п. Степной Ефремовского района Тульской области</t>
  </si>
  <si>
    <t>Замена оконных блоков в здании МКДОУ "Детский сад № 7" в г. Ефремов Тульской области</t>
  </si>
  <si>
    <t>Капитальный ремонт кровли здания МКДОУ "Детский сад № 7" в г. Ефремов Тульской области</t>
  </si>
  <si>
    <t>Капитальный ремонт системы отопления здания МКОУ "Центр образования № 4" Структурное подразделение № 2, расположенном по адресу ул. Ломоносова, д. 42а в г. Ефремов Тульской области</t>
  </si>
  <si>
    <t>Капитальный ремонт бассейна в здании МКДОУ № 14 в г. Ефремов Тульской области</t>
  </si>
  <si>
    <t>Замена покрытия пола в здании МКОУ "ЕФМЛ" в г. Ефремов Тульской области</t>
  </si>
  <si>
    <t>полы</t>
  </si>
  <si>
    <t>Замена системы отопления в зданиях МКОУ "Центр образования № 4", расположенных по адресу ул. Словацкого восстания, д. 16 в г. Ефремов Тульской области</t>
  </si>
  <si>
    <t>Замена оконных блоков в здании Муниципального казенного общеобразовательного учреждения "Медведская средняя школа № 17" в д. Б. Медведки Ефремовского района Тульской области</t>
  </si>
  <si>
    <t>распоряжение</t>
  </si>
  <si>
    <t>договор пожертвований</t>
  </si>
  <si>
    <t>голоса</t>
  </si>
  <si>
    <t>ВСЕГО на 2018 г</t>
  </si>
  <si>
    <t>Замена ограждения территории МКОУ "Степнохуторская средняя школа № 32" в п. Степной Ефремовского района Тульской области</t>
  </si>
  <si>
    <t>Монтаж уличного освещения в д. Вторые Пожилинские Выселки Ефремовского района Тульской области</t>
  </si>
  <si>
    <t>Монтаж уличного освещения в д. Трусово Ефремовского района Тульской области</t>
  </si>
  <si>
    <t>Монтаж уличного освещения в д. Кукуй Ефремовского района Тульской области</t>
  </si>
  <si>
    <t>Замена водопроводных сетей в д. Кукуй Ефремовского района Тульской области</t>
  </si>
  <si>
    <t>Ремонт тротуара по ул. Лермонтова (у дома № 36) в г. Ефремов Тульской области</t>
  </si>
  <si>
    <t>Ремонт дворовых территорий и проездов к дворовым территориям многоквартирных жилых домов № 2-9 по ул. Молодежная в г. Ефремов Тульской области</t>
  </si>
  <si>
    <t>Ремонт автомобильной дороги в п. Западная Звезда Ефремовского района Тульской области</t>
  </si>
  <si>
    <t>Ремонт автомобильных дорог "Рязань-Ряжск-Ал.Невский-Данков-Ефремов"-Лепяги-Стрелечья Поляна" на участке до д. Лепяги и внутри населенного пункта д. Лепяги до дома № 16 Ефремовского района Тульской области</t>
  </si>
  <si>
    <t>Ремонт пешеходного тротуара вдоль автомобильной дороги в с. Лобаново (от дома № 12 до дома № 14) Ефремовского района Тульской области</t>
  </si>
  <si>
    <t>Ремонт автомобильных дорог ул. Советская, ул. Олимпийская, ул. Новая Олимпийская в д. Шкилевка Ефремовского района Тульской области</t>
  </si>
  <si>
    <t>Монтаж уличного освещения на ул. Новая в с. Павлов Хутор Ефремовского района Тульской области</t>
  </si>
  <si>
    <t>Монтаж уличного освещения в с. Шилово (ул. Центральная, ул. Школьная, ул. Сельская, ул. Казинка) Ефремовского района Тульской области</t>
  </si>
  <si>
    <t>Монтаж уличного освещения в с. Лобаново (от дома № 50 до дома № 158) Ефремовского района Тульской области</t>
  </si>
  <si>
    <t>Монтаж уличного освещения на ул. Заречье (от моста до д. Стрельцы) в г. Ефремов Тульской области</t>
  </si>
  <si>
    <t>Благоустройство территории парка им. Бунина в г. Ефремов Тульской области</t>
  </si>
  <si>
    <t>Установка детской площадки у домов № 8,10,12 по ул. Дружбы и № 5 по ул. Мира в г. Ефремов Тульской области</t>
  </si>
  <si>
    <t>д/площпдка</t>
  </si>
  <si>
    <t>Благоустройство сквера Зои Космодемьянской на ул. Лермонтова в г. Ефремов Тульской области</t>
  </si>
  <si>
    <t>Организация площадок для сбора и вывоза твердых коммунальных отходов в д. Стрельцы Ефремовского района Тульской области</t>
  </si>
  <si>
    <t>контейнеры</t>
  </si>
  <si>
    <t>Организация площадок для сбора и вывоза твердых коммунальных отходов в д. Иноземка Ефремовского района Тульской области</t>
  </si>
  <si>
    <t>Организация площадок для сбора и вывоза твердых коммунальных отходов в д. Круглики Ефремовского района Тульской области</t>
  </si>
  <si>
    <t>Организация площадок для сбора и вывоза твердых коммунальных отходов в д. Ярославка Ефремовского района Тульской области</t>
  </si>
  <si>
    <t>Организация площадок для сбора и вывоза твердых коммунальных отходов в п. Козьминский Ефремовского района Тульской области</t>
  </si>
  <si>
    <t>Организация площадок для сбора и вывоза твердых коммунальных отходов в д. Ясеновая Ефремовского района Тульской области</t>
  </si>
  <si>
    <t>Организация площадок для сбора и вывоза твердых коммунальных отходов в д. Большие Медведки Ефремовского района Тульской области</t>
  </si>
  <si>
    <t>Организация площадок для сбора и вывоза твердых коммунальных отходов в с. Дубики Ефремовского района Тульской области</t>
  </si>
  <si>
    <t>Организация площадок для сбора и вывоза твердых коммунальных отходов в д. Пушкари Ефремовского района Тульской области</t>
  </si>
  <si>
    <t>Организация площадок для сбора и вывоза твердых коммунальных отходов в с. Пожилино Ефремовского района Тульской области</t>
  </si>
  <si>
    <t>Организация площадок для сбора и вывоза твердых коммунальных отходов в д. Шкилевка Ефремовского района Тульской области</t>
  </si>
  <si>
    <t>Организация площадок для сбора и вывоза твердых коммунальных отходов в п. Октябрьский Ефремовского района Тульской области</t>
  </si>
  <si>
    <t>Благоустройство территории МКУ ДО ДЮСШ № 1 "Меч" по адресу г. Ефремов Городская роща</t>
  </si>
  <si>
    <t>Капитальный ремонт помещений административного здания МКУ ДО ДЮСШ № 1 "Меч" отделения футбол на стадионе "Химик" в г. Ефремов Тульской области</t>
  </si>
  <si>
    <t>Ремонт внутренних помещений в здании МКДОУ № 9 к/в, расположенном по адресу ул. Карла Маркса д. 39-а в г. Ефремов Тульской области</t>
  </si>
  <si>
    <t>Замена отопительной системы, водопровода и канализации в здании МКОУ "СШ № 6" в г. Ефремов Тульской области</t>
  </si>
  <si>
    <t>коммуникации</t>
  </si>
  <si>
    <t>Установка ограждения территории МКОУ "Ступинская СШ № 14" по адресу ул. Мира, д. 1 в с. Ступино Ефремовского района Тульской области</t>
  </si>
  <si>
    <t>Замена оконных блоков в здании МКОУ "Павлохуторская СШ № 12" в с. Павлов Хутор Ефремовского района Тульской области</t>
  </si>
  <si>
    <t>Капитальный ремонт кровли здания МКОУ "Козьминская НШ" в п. Козьминский Ефремовского района Тульской области</t>
  </si>
  <si>
    <t>Капитальный ремонт кровли здания детского сада МКОУ "Голубоченская СШ № 20" по адресу Тульская область, Ефремовский район, с. Овсянниково</t>
  </si>
  <si>
    <t>Замена оконных блоков в здании МКОУ "СШ № 9" расположенном по адресу ул. Красноармейская, д. 68 в г. Ефремов Тульской области</t>
  </si>
  <si>
    <t>Замена оконных блоков в здании МКОУ "СШ № 16" в с. Шилово Ефремовского района Тульской области</t>
  </si>
  <si>
    <t>Замена оконных и дверных блоков в здании МКДОУ № 21 (1 корпус), расположенном по адресу ул. Ленина, д. 27а в г. Ефремов Тульской области</t>
  </si>
  <si>
    <t>Замена окон и дверей в здании МКОУ "СШ № 10", расположенном по адресу ул. Интернациональная, д. 4а в г. Ефремов Тульской области</t>
  </si>
  <si>
    <t>Замена оконных блоков в здании МКОУ "СШ № 11" в с. Лобаново Ефремовского района Тульской области</t>
  </si>
  <si>
    <t>Замена оконных блоков в здании муниципального казенного общеобразовательного учреждения "Зареченская начальная школа" в д. Заречье Ефремовского района Тульской области</t>
  </si>
  <si>
    <t>Замена окон в здании МКДОУ № 13 по ул. Садовая, д. 10 в г. Ефремов Тульской области</t>
  </si>
  <si>
    <t>Замена окон в здании Муниципального казенного дошкольного образовательного учреждения "Детский сад № 5 комбинированного вида" (МКДОУ № 5) в г. Ефремов Тульской области</t>
  </si>
  <si>
    <t>Замена оконных блоков в здании МКДОУ "Шиловский детский сад" в с. Шилово Ефремовского района Тульской области</t>
  </si>
  <si>
    <t>Замена оконных блоков в здвнии МКОУ "Дубровская СШ № 21" в д. Мордовка Ефремовского района Тульской области</t>
  </si>
  <si>
    <t>Замена оконных блоков в здании МКОУ "Большеплотавская СШ № 22" в д. Большие Плоты, д. 102 Ефремовского района Тульской области</t>
  </si>
  <si>
    <t>Замена оконных блоков в здании Структурного дошкольного подразделения Муниципального казенного общеобразовательного учреждения "Медведская средняя школа № 17" в д. Б. Медведки Ефремовского района Тульской области</t>
  </si>
  <si>
    <t>Замена оконных блоков в здании МКОУ "СОШ № 7" в г. Ефремов Тульской области</t>
  </si>
  <si>
    <t>Замена оконных блоков в здании МКОУ "СШ № 8" в г. Ефремов Тульской области</t>
  </si>
  <si>
    <t>Ремонт автомобильной дороги в д. Прилепы Ефремовского района Тульской области</t>
  </si>
  <si>
    <t>Ремонт автомобильной дороги ул. Солнечная (от дома № 1 до дома № 3а) в г. Ефремов Тульской области</t>
  </si>
  <si>
    <t>Ремонт автомобильной дороги в д. Платоновка Ефремовского района Тульской области</t>
  </si>
  <si>
    <t>Ремонт автомобильной дороги "Стрельцы-Пушкари" (на участке внутри населенного пункта д. Стрельцы) в Ефремовском районе Тульской области</t>
  </si>
  <si>
    <t>Капитальный ремонт инженерных сетей в подвальном помещении многоквартирного жилого дома № 24 по ул. Словацкого восстания в г. Ефремов Тульской области</t>
  </si>
  <si>
    <t>Капитальный ремонт инженерных сетей в подвальном помещении многоквартирного жилого дома № 8 по ул. Ломоносова в г. Ефремов Тульской области</t>
  </si>
  <si>
    <t>Капитальный ремонт кровли многоквартирного жилого дома № 10 по ул. Дружбы в г. Ефремов Тульской области</t>
  </si>
  <si>
    <t>Ремонт помещений структурного подразделения МКУ МПЦ "Октябрьский" клуб "Эфир", расположенного по адресу ул. Ленина, д. 18 в г. Ефремов Тульской области</t>
  </si>
  <si>
    <t>Ремонт помещений здания МКУ МПЦ "Октябрьский", расположенного по адресу ул. Мира, д. 2 в г. Ефремов Тульской области</t>
  </si>
  <si>
    <t>Ремон помещений МКУ ДО "ДЮСШ № 3", расположенных по адресу ул. Мира, д. 2 в г. Ефремов Тульской области</t>
  </si>
  <si>
    <t>Капитальный ремонт нежилого здания МКУ ДО ДЮСШ № 1 "Меч" на стадионе "Химик" в г. Ефремов Тульской области</t>
  </si>
  <si>
    <t>Замена водопроводных сетей в д. Круглое Ефремовского района Тульской области</t>
  </si>
  <si>
    <t>Установка детской площадки в д. Лубянка Ефремовского района Тульской области</t>
  </si>
  <si>
    <t>Установка детской площадки в с. Лобаново возле МКД № 12,13,14,15,16, Ефремовского района Тульской области</t>
  </si>
  <si>
    <t>Ремонт здания сельского клуба пос. Совхозный № 26 филиала МБУК "ЕРДК "Химик" в п. Совхозный Ефремовского района</t>
  </si>
  <si>
    <t>Замена окон в здании "Иноземского сельского клуба № 32" филиала МБУК "ЕРДК "Химик" в д. Иноземка Ефремовского района</t>
  </si>
  <si>
    <t>Ремонт внутренних помещений здания МБУК "ЕРДК "Химик", расположенного по адресу ул. Ломоносова, д. 48 в г. Ефремов Тульской области</t>
  </si>
  <si>
    <t>Ремонт отопления в музее "История ОАО "ЕЗСК" филиал МБУК "ЕРКХМ", расположенном по адресу ул. Ломоносова, д. 48 в г. Ефремов Тульской области</t>
  </si>
  <si>
    <t>Капитальный ремонт кровли и фасада здания МКУДО "ЕДХШ", расположенного по адресу ул. Садовая, д. 68а в г. Ефремов Тульской области</t>
  </si>
  <si>
    <t>кровля и фасад</t>
  </si>
  <si>
    <t>Ремонт помещений городского филиала № 1 МКУК "ЕЦБС", расположенных по адресу ул. Дружбы, д. 33 в г. Ефремов Тульской области</t>
  </si>
  <si>
    <t>Монтаж уличного освещения в п. Красивый Ефремовского района Тульской области</t>
  </si>
  <si>
    <t>Монтаж уличного освещения в д. Круглое (от дома № 15 до дома № 25) Ефремовского района Тульской области</t>
  </si>
  <si>
    <t>Монтаж уличного освещения на ул. Центральная в с. Дубики Ефремовского района Тульской области</t>
  </si>
  <si>
    <t>Устройство смотровой площадки в районе д. Быстри Ефремовского района Тульской области</t>
  </si>
  <si>
    <t>благоустройство</t>
  </si>
  <si>
    <t>Благоустройство территории обелиска воинам, павшим в годы ВОВ, в с. Ступино Ефремовского района Тульской области</t>
  </si>
  <si>
    <t>памятник</t>
  </si>
  <si>
    <t>Благоустройство территории обелиска воинам, павшим в годы ВОВ, в д. Кочергинка Ефремовского района Тульской области</t>
  </si>
  <si>
    <t>Благоустройство территории памятника воинам, павшим в годы ВОВ, в с. Пожилино Ефремовского района Тульской области</t>
  </si>
  <si>
    <t>Благоустройство территории "Кургана Бессмертия", расположенного по ул. Тульское шоссе в г. Ефремов Тульской области</t>
  </si>
  <si>
    <t>Благоустройство территории памятника воинам, павшим в годы ВОВ, в п. Козьминский Ефремовского района Тульской области</t>
  </si>
  <si>
    <t>Благоустройство территории обелиска воинам, павшим в годы ВОВ, в д. Кукуй Ефремовского района Тульской области</t>
  </si>
  <si>
    <t>Благоустройство территории памятника и обелиска воинам, павшим в годы ВОВ, в д. Луговка Ефремовского района Тульской области</t>
  </si>
  <si>
    <t>Ремонт автомобильной дороги ул. Молодежная (с учетом подъезда к зданию детского сада) в с. Овсянниково Ефремовского района Тульской области</t>
  </si>
  <si>
    <t>Ремонт автомобильной дороги в д. Заречье Ефремовского района Тульской области</t>
  </si>
  <si>
    <t>асфальт и щебень</t>
  </si>
  <si>
    <t>Ремонт автомобильной дороги в п. Красивый Ефремовского района Тульской области</t>
  </si>
  <si>
    <t>Ремонт автомобильной дороги в с. Лобаново (от дома № 50 до дома № 158) Ефремовского района Тульской области</t>
  </si>
  <si>
    <t>Ремонт асфальтобетонного покрытия территории городского рынка, расположенного по адресу ул. Колхозная, д. 2 в г. Ефремов Тульской области</t>
  </si>
  <si>
    <t>Ремонт внутреннего помещения МКДОУ № 10, расположенного по адресу ул. Лермонтова, д. 3а в г. Ефремов Тульской области</t>
  </si>
  <si>
    <t>Ремонт автомобильной дороги ул. Центральная в с. Дубики Ефремовского района Тульской области</t>
  </si>
  <si>
    <t>Ремонт автомобильной дороги в д. Покровка (от дома № 1 до дома № 26) Ефремовского района Тульской области</t>
  </si>
  <si>
    <t>Ремонт автомобильной дороги "Рязань-Ряжск-Ал.Невский-Данков-Ефремов-Мечнянка"-Быстри" в Ефремовском районе Тульской области</t>
  </si>
  <si>
    <t>Ремонт автомобильной дороги в д. Вторые Пожилинские Выселки Ефремовского района Тульской области</t>
  </si>
  <si>
    <t>Замена ограждения территории МКОУ "СШ № 11" в с. Лобаново Ефремовского района Тульской области</t>
  </si>
  <si>
    <t>Ремонт фасада здания МКДОУ "Детский сад № 23 общеразвивающего вида" по адресу д. Заречье Ефремовского района Тульской области</t>
  </si>
  <si>
    <t>фасад</t>
  </si>
  <si>
    <t>Капитальный ремонт бассейна в здании Муниципального казенного дошкольного образовательного учреждения "Детский сад № 16 комбинированного вида" (МКДОУ № 16) в г. Ефремов Тульской области</t>
  </si>
  <si>
    <t>Замена оконных блоков в здании МКОУ "Ярославская НШ" в д. Ярославка Ефремовского района Тульской области</t>
  </si>
  <si>
    <t>Замена оконных блоков в здании МКОУ "Никольская ОШ № 28" в с. Никольское Ефремовского района Тульской области</t>
  </si>
  <si>
    <t>Замена оконных блоков в здании МКОУ "Голубоченская СШ № 20", расположенном по адресу ул. Колхозная, д. 35 в с. Овсянниково Ефремовского района Тульской области</t>
  </si>
  <si>
    <t>Замена оконных блоков с откосами в здании МКОУ "Первомайская основная школа № 33" в п. Первомайский Ефремовского района Тульской области</t>
  </si>
  <si>
    <t>Замена оконных блоков в здании МКОУ "Ключевская ОШ № 24" в п. Октябрьский Ефремовского района Тульской области</t>
  </si>
  <si>
    <t>Благоустройство территории г. Ефремов Тульской области</t>
  </si>
  <si>
    <t>Капитальный ремонт кровли многоквартирного жилого дома № 5 по ул. Химиков в г. Ефремов Тульской области</t>
  </si>
  <si>
    <t>Замена окон в здании МКДОУ "Детский сад № 23 общеразвивающего вида" в д. Заречье Ефремовского района Тульской области</t>
  </si>
  <si>
    <t>Частичный ремонт отопительной системы в помещениях МКОУ "Средняя школа № 3 имени О.А.Морозова" в г. Ефремов Тульской области</t>
  </si>
  <si>
    <t>Замена оконных блоков в помещениях МКОУ "Средняя школа № 3 имени О.А.Морозова" в г. Ефремов Тульской области</t>
  </si>
  <si>
    <t>ИТОГО</t>
  </si>
  <si>
    <t>Организация площадок для сбора и вывоза твердых коммунальных отходов в с. Шилово Ефремовского района Тульской области</t>
  </si>
  <si>
    <t>Замена оконных блоков в здании МКОУ "СШ № 11" по адресу Ефремовский район, с. Лобаново</t>
  </si>
  <si>
    <t>перечислено</t>
  </si>
  <si>
    <t>41 шт</t>
  </si>
  <si>
    <t>13 шт</t>
  </si>
  <si>
    <t>24 шт</t>
  </si>
  <si>
    <t>19 шт</t>
  </si>
  <si>
    <t>11 шт</t>
  </si>
  <si>
    <t>475 м</t>
  </si>
  <si>
    <t>390 м</t>
  </si>
  <si>
    <t>410 м</t>
  </si>
  <si>
    <t>126 м2</t>
  </si>
  <si>
    <t>84 опоры 103 светильника</t>
  </si>
  <si>
    <t>1300 м 26 шт</t>
  </si>
  <si>
    <t>615 м2 318 м.п.</t>
  </si>
  <si>
    <t>4330 м2</t>
  </si>
  <si>
    <t>2500 м2</t>
  </si>
  <si>
    <t>52 шт</t>
  </si>
  <si>
    <t>11.12</t>
  </si>
  <si>
    <t>19.02</t>
  </si>
  <si>
    <t>20.11</t>
  </si>
  <si>
    <t>29.01</t>
  </si>
  <si>
    <t>19.12</t>
  </si>
  <si>
    <t>25.01</t>
  </si>
  <si>
    <t>18.12</t>
  </si>
  <si>
    <t>20.02</t>
  </si>
  <si>
    <t>30.01</t>
  </si>
  <si>
    <t>21.12</t>
  </si>
  <si>
    <t>08.02</t>
  </si>
  <si>
    <t>12.01</t>
  </si>
  <si>
    <t>13.02</t>
  </si>
  <si>
    <t>13.123</t>
  </si>
  <si>
    <t>29.11</t>
  </si>
  <si>
    <t>05.02</t>
  </si>
  <si>
    <t>28.11</t>
  </si>
  <si>
    <t>23.11</t>
  </si>
  <si>
    <t>14.11</t>
  </si>
  <si>
    <t>22.02</t>
  </si>
  <si>
    <t>18.01</t>
  </si>
  <si>
    <t>21.11</t>
  </si>
  <si>
    <t>01.11</t>
  </si>
  <si>
    <t>24.01</t>
  </si>
  <si>
    <t>06.02</t>
  </si>
  <si>
    <t>2750 м    9 кол       3 гидр</t>
  </si>
  <si>
    <t>27.12</t>
  </si>
  <si>
    <t>5590 м2</t>
  </si>
  <si>
    <t>22 шт</t>
  </si>
  <si>
    <t>27.02</t>
  </si>
  <si>
    <t>96-р от 12.03</t>
  </si>
  <si>
    <t>765,47 м2</t>
  </si>
  <si>
    <t>пр</t>
  </si>
  <si>
    <t>06.03</t>
  </si>
  <si>
    <t>дет площ</t>
  </si>
  <si>
    <t>14.03</t>
  </si>
  <si>
    <t>498,87 м2</t>
  </si>
  <si>
    <t>679,9 м2</t>
  </si>
  <si>
    <t>21.03</t>
  </si>
  <si>
    <t>20.03</t>
  </si>
  <si>
    <t>900 м</t>
  </si>
  <si>
    <t>27.03</t>
  </si>
  <si>
    <t>1845 м 370 м</t>
  </si>
  <si>
    <t>28.03</t>
  </si>
  <si>
    <t>22.12</t>
  </si>
  <si>
    <t>23.01</t>
  </si>
  <si>
    <t>29.03</t>
  </si>
  <si>
    <t>Доля жителей и спонсоров</t>
  </si>
  <si>
    <t>Примечание</t>
  </si>
  <si>
    <t>жители отказываются собирать деньги</t>
  </si>
  <si>
    <t>ИТОГО:</t>
  </si>
  <si>
    <t>16%</t>
  </si>
  <si>
    <t>Планируют собрать самостоятельно</t>
  </si>
  <si>
    <t>перечислит Каргилл, договоренность есть</t>
  </si>
  <si>
    <t>Соберут самостоятельно</t>
  </si>
  <si>
    <t>Перечислит Каргилл по договоренности с жителями</t>
  </si>
  <si>
    <t>Недособрано за объекты 2017 года:</t>
  </si>
  <si>
    <t>дорога д. Лубянка</t>
  </si>
  <si>
    <t>дорога п. Кременный</t>
  </si>
  <si>
    <t>дорога п. Мирный</t>
  </si>
  <si>
    <t>Потребность средств спонсоров для оплаты объектов 2017 года</t>
  </si>
  <si>
    <t>из них кровля Тульское шоссе 18</t>
  </si>
  <si>
    <t>Итого недостаток средств за 2017 г</t>
  </si>
  <si>
    <t>Итого</t>
  </si>
  <si>
    <t>ВСЕГО потребность в средствах спонсоров для объектов НБ-17 и НБ-18</t>
  </si>
  <si>
    <t>Необходимо спонсорских средств для объектов НБ-18</t>
  </si>
  <si>
    <t>остаток</t>
  </si>
  <si>
    <t>распоряже       ние</t>
  </si>
  <si>
    <t>д/а или                          проект</t>
  </si>
  <si>
    <t>договор пожертв</t>
  </si>
  <si>
    <t>Капитальный ремонт системы отопления в зданиях МКОУ "Центр образования № 4", расположенных по адресу ул. Словацкого восстания, д. 16 в г. Ефремов Тульской области</t>
  </si>
  <si>
    <t>№ 9 от 20.02</t>
  </si>
  <si>
    <t>№ 8 от 20.02</t>
  </si>
  <si>
    <t>№ 10 от 20.02</t>
  </si>
  <si>
    <t>№ 5 от 08.02</t>
  </si>
  <si>
    <t>Информация о проектах "Народный бюджет-2018" в МО город Ефремов</t>
  </si>
  <si>
    <t>228-р от 19.04</t>
  </si>
  <si>
    <t>236-р от 20.04</t>
  </si>
  <si>
    <t>№ 6 от 08.02, № 7 от 08.02, № 22 от 29.03</t>
  </si>
  <si>
    <t>№ 30 от 30.03</t>
  </si>
  <si>
    <t>№ 20 от 29.03</t>
  </si>
  <si>
    <t>№ 2 от 29.01, № 25 от 29.03</t>
  </si>
  <si>
    <t>№ 12 от 12.03, № 28 от 29.03</t>
  </si>
  <si>
    <t>№ 1 от 15.01, № 13 от 15.01, № 16 от 26.03</t>
  </si>
  <si>
    <t>№ 29 от 30.03</t>
  </si>
  <si>
    <t>№ 38 от 04.04</t>
  </si>
  <si>
    <t>№ 33 от 03.04, № 26 от 29.03, № 27 от 29.03</t>
  </si>
  <si>
    <t>№ 11 от 06.03, № 35 от 04.04</t>
  </si>
  <si>
    <t>№ 4 от 29.01, № 21 от 29.03</t>
  </si>
  <si>
    <t>№ 19 от 29.03</t>
  </si>
  <si>
    <t>№ 23 от 29.03</t>
  </si>
  <si>
    <t>№ 37 от 04.04</t>
  </si>
  <si>
    <t>№ 15 от 12.03, № 34 от 03.04</t>
  </si>
  <si>
    <t>№ 3 от 29.01, № 14 от 15.03, № 18 от 26.03, № 24 от 29.03</t>
  </si>
  <si>
    <t>№ 36 от 04.04</t>
  </si>
  <si>
    <t>переплата по МК от сметы</t>
  </si>
  <si>
    <t>недоплата по МК от сметы</t>
  </si>
  <si>
    <t>МК № 0366200035618002131-0678835-01 от 26.06.2018 (26.06-24.08) ИП Сиделева И.В.</t>
  </si>
  <si>
    <t>МК № 0366200035618001216-0678835-02 от 25.05.2018 (25.05-23.07) ООО "Империя окон"</t>
  </si>
  <si>
    <t>МК № 0366200035618001188-0678835-01 от 25.05.2018 (25.05-23.07) ООО "Империя окон"</t>
  </si>
  <si>
    <t>МК № 0366200035618002457-0678835-01 от 25.06.2018 (25.06-23.08) ИП Соломенников М.В.</t>
  </si>
  <si>
    <t>МК № 0366200035618001363-0678835-01 от 29.05.2018 (29.05-27.07) ООО "Империя окон"</t>
  </si>
  <si>
    <t>МК № 0366200035618001997-0678835-02 от 29.06.2018 (29.06-27.08) ООО "Империя окон"</t>
  </si>
  <si>
    <t>МК № 0366200035618001061-0678835-01 от 14.05.2018 (14.05-12.07) ИП Навоян В.Г.</t>
  </si>
  <si>
    <t>МК № 0366200035618001367-0678835-01 от 13.06.2018 (13.06-21.08) ООО "Империя окон"</t>
  </si>
  <si>
    <t>МК № 0366200035618002537-0678835-02 от 25.06.2018 (25.06-03.09) ООО "Гиперион"</t>
  </si>
  <si>
    <t>МК № 0366200035618002387-0678835-02 от 26.06.2018 (26.06-23.09) ООО "Контур"</t>
  </si>
  <si>
    <t>МК № 0366200035618001105-0678835-01 от 15.05.2018 (15.05-23.07) ООО "Каравай"</t>
  </si>
  <si>
    <t>МК № 0366200035618001163-0678835-01 от 21.05.2018 (21.05-29.07) ООО "Контур"</t>
  </si>
  <si>
    <t>МК № 0366200035618001164-0678835-01 от 21.05.2018 (21.05-29.07) ООО "Контур"</t>
  </si>
  <si>
    <t>МК № 0366200035618002533-0678835-01 от 03.07.2018 (03.07-10.09) ООО "Бассейнсервис"</t>
  </si>
  <si>
    <t>МК № 0366200035618002527-0678835-02 от 02.07.2018 (02.07-30.08) ООО "Бассейнсервис"</t>
  </si>
  <si>
    <t>МК № 0366200035618001296-0678835-01 от 21.05.2018 (21.05-19.07) ООО "Квазар"</t>
  </si>
  <si>
    <t>МК № 0366200035618002133-0678835-02 от 26.06.2018 (26.06-03.09) ООО "Приоритет"</t>
  </si>
  <si>
    <t>МК № 0366200035618002659-0678835-01 от 23.07.2018 (23.07-20.10) ООО "Промприбор К"</t>
  </si>
  <si>
    <t>МК № 0366200035618002310-0678879-01 от 02.07.2018 (02.07-09.09) ООО "Сириус строй"</t>
  </si>
  <si>
    <t>МК № 0366200035618002116-0673860-02 от 13.06.2018 (13.06-11.08) ООО "Ремстройальянс"</t>
  </si>
  <si>
    <t>МК № 0366200035618002055-0673860-02 от 06.07.2018 (06.07-03.09) ООО "Контур"</t>
  </si>
  <si>
    <t>МК № 0366200035618002052-0673860-01 от 04.07.2018 (04.07-01.09) ООО "Калужская электротехническая компания"</t>
  </si>
  <si>
    <t>МК № 0366200035618001096-0673860-01 от 10.05.2018 (10.05-08.06) ООО "Элист"</t>
  </si>
  <si>
    <t>МК № 0366200035618001155-0673860-01 от 14.05.2018 (14.05-02.06) ООО "ДорПрогресс"</t>
  </si>
  <si>
    <t>МК № 0366200035618003169-0673860-01 от 17.07.2018 (17.07-15.10) ООО "ЕфремовДорСтрой"</t>
  </si>
  <si>
    <t>МК № 0366200035618002056-0673860-01 от 13.06.2018 (13.06-12.07) ООО "ЕфремовДорСтрой"</t>
  </si>
  <si>
    <t>МК № 0366200035618003170-0673860-01 от 13.06.2018 (13.06-12.07) ООО "ЕфремовДорСтрой"</t>
  </si>
  <si>
    <t>МК № 0366200035618002095-0673860-01 от 29.06.2018 (29.06-11.09) ООО "СКС"</t>
  </si>
  <si>
    <t>МК № 0366200035618001187-0678835-02 от 21.05.2018 (21.05-19.07) ООО "Империя окон"</t>
  </si>
  <si>
    <t>МК № 0366200035618002122-0673860-01 от 14.06.2018 (14.06-23.06) ИП Мишекурин  Г.В.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</si>
</sst>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0" fillId="0" borderId="0" xfId="0" applyNumberFormat="1" applyFill="1" applyAlignment="1">
      <alignment wrapText="1"/>
    </xf>
    <xf numFmtId="49" fontId="6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/>
    <xf numFmtId="4" fontId="17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49" fontId="1" fillId="0" borderId="0" xfId="0" applyNumberFormat="1" applyFont="1" applyFill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3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 wrapText="1"/>
    </xf>
    <xf numFmtId="4" fontId="13" fillId="0" borderId="13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left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1" fillId="2" borderId="1" xfId="0" applyNumberFormat="1" applyFont="1" applyFill="1" applyBorder="1" applyAlignment="1">
      <alignment horizontal="center" vertical="center" wrapText="1"/>
    </xf>
    <xf numFmtId="4" fontId="0" fillId="2" borderId="4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3" borderId="4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1" xfId="0" applyNumberFormat="1" applyFont="1" applyFill="1" applyBorder="1" applyAlignment="1">
      <alignment horizontal="center" vertical="center" wrapText="1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4" fontId="0" fillId="4" borderId="2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9" fontId="0" fillId="3" borderId="2" xfId="0" applyNumberForma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/>
    <xf numFmtId="49" fontId="0" fillId="3" borderId="0" xfId="0" applyNumberFormat="1" applyFill="1"/>
    <xf numFmtId="49" fontId="9" fillId="4" borderId="1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49" fontId="5" fillId="0" borderId="0" xfId="0" applyNumberFormat="1" applyFont="1" applyFill="1"/>
    <xf numFmtId="4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19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right" vertical="center" wrapText="1"/>
    </xf>
    <xf numFmtId="4" fontId="21" fillId="0" borderId="0" xfId="0" applyNumberFormat="1" applyFont="1" applyFill="1" applyAlignment="1">
      <alignment horizontal="center" vertical="center" wrapText="1"/>
    </xf>
    <xf numFmtId="0" fontId="20" fillId="0" borderId="0" xfId="0" applyFont="1" applyFill="1"/>
    <xf numFmtId="4" fontId="2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4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/>
    <xf numFmtId="0" fontId="2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textRotation="90" wrapText="1"/>
    </xf>
    <xf numFmtId="49" fontId="3" fillId="0" borderId="5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textRotation="90" wrapText="1"/>
    </xf>
    <xf numFmtId="49" fontId="23" fillId="0" borderId="5" xfId="0" applyNumberFormat="1" applyFont="1" applyFill="1" applyBorder="1" applyAlignment="1">
      <alignment horizontal="center" textRotation="90" wrapText="1"/>
    </xf>
    <xf numFmtId="49" fontId="3" fillId="0" borderId="4" xfId="0" applyNumberFormat="1" applyFont="1" applyFill="1" applyBorder="1" applyAlignment="1">
      <alignment horizontal="center" textRotation="90" wrapText="1"/>
    </xf>
    <xf numFmtId="49" fontId="3" fillId="0" borderId="5" xfId="0" applyNumberFormat="1" applyFont="1" applyFill="1" applyBorder="1" applyAlignment="1">
      <alignment horizontal="center" textRotation="90" wrapText="1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left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6"/>
  <sheetViews>
    <sheetView zoomScaleNormal="100" workbookViewId="0">
      <pane ySplit="2445" topLeftCell="A24" activePane="bottomLeft"/>
      <selection activeCell="T1" sqref="T1:T1048576"/>
      <selection pane="bottomLeft" activeCell="B39" sqref="B39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4.7109375" style="1" customWidth="1"/>
    <col min="10" max="10" width="13" style="1" customWidth="1"/>
    <col min="11" max="11" width="6" style="29" customWidth="1"/>
    <col min="12" max="12" width="13.140625" style="2" customWidth="1"/>
    <col min="13" max="13" width="6.28515625" style="32" customWidth="1"/>
    <col min="14" max="14" width="13.140625" style="2" customWidth="1"/>
    <col min="15" max="15" width="12" style="34" hidden="1" customWidth="1"/>
    <col min="16" max="16" width="5.5703125" style="39" customWidth="1"/>
    <col min="17" max="19" width="5.28515625" style="39" customWidth="1"/>
    <col min="20" max="20" width="9.140625" style="1" customWidth="1"/>
    <col min="21" max="16384" width="9.140625" style="1"/>
  </cols>
  <sheetData>
    <row r="1" spans="1:20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20">
      <c r="B2" s="13"/>
      <c r="C2" s="94"/>
    </row>
    <row r="3" spans="1:20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20" t="s">
        <v>25</v>
      </c>
      <c r="J3" s="221"/>
      <c r="K3" s="220" t="s">
        <v>0</v>
      </c>
      <c r="L3" s="221"/>
      <c r="M3" s="220" t="s">
        <v>2</v>
      </c>
      <c r="N3" s="222"/>
      <c r="P3" s="215" t="s">
        <v>26</v>
      </c>
      <c r="Q3" s="215" t="s">
        <v>27</v>
      </c>
      <c r="R3" s="215" t="s">
        <v>128</v>
      </c>
      <c r="S3" s="215" t="s">
        <v>129</v>
      </c>
    </row>
    <row r="4" spans="1:20" s="4" customFormat="1" ht="25.5" customHeight="1">
      <c r="A4" s="219"/>
      <c r="B4" s="219"/>
      <c r="C4" s="226"/>
      <c r="D4" s="226"/>
      <c r="E4" s="219"/>
      <c r="F4" s="219"/>
      <c r="G4" s="95" t="s">
        <v>3</v>
      </c>
      <c r="H4" s="3" t="s">
        <v>4</v>
      </c>
      <c r="I4" s="95" t="s">
        <v>3</v>
      </c>
      <c r="J4" s="3" t="s">
        <v>4</v>
      </c>
      <c r="K4" s="30" t="s">
        <v>3</v>
      </c>
      <c r="L4" s="3" t="s">
        <v>4</v>
      </c>
      <c r="M4" s="30" t="s">
        <v>3</v>
      </c>
      <c r="N4" s="95" t="s">
        <v>4</v>
      </c>
      <c r="P4" s="216"/>
      <c r="Q4" s="216"/>
      <c r="R4" s="216"/>
      <c r="S4" s="216"/>
    </row>
    <row r="5" spans="1:20" s="110" customFormat="1" ht="93.75" customHeight="1">
      <c r="A5" s="98">
        <v>1</v>
      </c>
      <c r="B5" s="99" t="s">
        <v>77</v>
      </c>
      <c r="C5" s="100" t="s">
        <v>74</v>
      </c>
      <c r="D5" s="100"/>
      <c r="E5" s="101">
        <v>1500000</v>
      </c>
      <c r="F5" s="101"/>
      <c r="G5" s="102" t="s">
        <v>19</v>
      </c>
      <c r="H5" s="103">
        <f>E5*G5</f>
        <v>150000</v>
      </c>
      <c r="I5" s="102" t="s">
        <v>31</v>
      </c>
      <c r="J5" s="104">
        <f t="shared" ref="J5:J10" si="0">E5*I5</f>
        <v>75000</v>
      </c>
      <c r="K5" s="102" t="s">
        <v>72</v>
      </c>
      <c r="L5" s="105">
        <f t="shared" ref="L5" si="1">E5*K5</f>
        <v>330000</v>
      </c>
      <c r="M5" s="106" t="s">
        <v>76</v>
      </c>
      <c r="N5" s="107">
        <f>E5*M5</f>
        <v>945000</v>
      </c>
      <c r="O5" s="108" t="b">
        <f t="shared" ref="O5" si="2">N5+L5+H5=E5</f>
        <v>0</v>
      </c>
      <c r="P5" s="109"/>
      <c r="Q5" s="109"/>
      <c r="R5" s="109"/>
      <c r="S5" s="109"/>
      <c r="T5" s="110" t="b">
        <f t="shared" ref="T5:T36" si="3">E5=(H5+J5+L5+N5)</f>
        <v>1</v>
      </c>
    </row>
    <row r="6" spans="1:20" s="110" customFormat="1" ht="119.25" customHeight="1">
      <c r="A6" s="98">
        <v>2</v>
      </c>
      <c r="B6" s="99" t="s">
        <v>85</v>
      </c>
      <c r="C6" s="100" t="s">
        <v>86</v>
      </c>
      <c r="D6" s="100"/>
      <c r="E6" s="101">
        <v>4000000</v>
      </c>
      <c r="F6" s="101"/>
      <c r="G6" s="102" t="s">
        <v>32</v>
      </c>
      <c r="H6" s="103">
        <f>E6*G6</f>
        <v>520000</v>
      </c>
      <c r="I6" s="102" t="s">
        <v>30</v>
      </c>
      <c r="J6" s="104">
        <f t="shared" si="0"/>
        <v>80000</v>
      </c>
      <c r="K6" s="102" t="s">
        <v>87</v>
      </c>
      <c r="L6" s="105">
        <f>E6*K6</f>
        <v>1560000</v>
      </c>
      <c r="M6" s="106" t="s">
        <v>88</v>
      </c>
      <c r="N6" s="107">
        <f>E6*M6</f>
        <v>1840000</v>
      </c>
      <c r="O6" s="108" t="b">
        <f>N6+L6+H6=E6</f>
        <v>0</v>
      </c>
      <c r="P6" s="109"/>
      <c r="Q6" s="109"/>
      <c r="R6" s="109"/>
      <c r="S6" s="109"/>
      <c r="T6" s="110" t="b">
        <f t="shared" si="3"/>
        <v>1</v>
      </c>
    </row>
    <row r="7" spans="1:20" s="110" customFormat="1" ht="81.75" customHeight="1">
      <c r="A7" s="98">
        <v>3</v>
      </c>
      <c r="B7" s="99" t="s">
        <v>69</v>
      </c>
      <c r="C7" s="100" t="s">
        <v>83</v>
      </c>
      <c r="D7" s="100"/>
      <c r="E7" s="101">
        <v>200000</v>
      </c>
      <c r="F7" s="101"/>
      <c r="G7" s="102" t="s">
        <v>19</v>
      </c>
      <c r="H7" s="103">
        <f>E7*G7</f>
        <v>20000</v>
      </c>
      <c r="I7" s="102" t="s">
        <v>31</v>
      </c>
      <c r="J7" s="104">
        <f t="shared" si="0"/>
        <v>10000</v>
      </c>
      <c r="K7" s="102" t="s">
        <v>72</v>
      </c>
      <c r="L7" s="105">
        <f>E7*K7</f>
        <v>44000</v>
      </c>
      <c r="M7" s="106" t="s">
        <v>76</v>
      </c>
      <c r="N7" s="107">
        <f>E7*M7</f>
        <v>126000</v>
      </c>
      <c r="O7" s="108" t="b">
        <f>N7+L7+H7=E7</f>
        <v>0</v>
      </c>
      <c r="P7" s="109"/>
      <c r="Q7" s="109"/>
      <c r="R7" s="109"/>
      <c r="S7" s="109"/>
      <c r="T7" s="110" t="b">
        <f t="shared" si="3"/>
        <v>1</v>
      </c>
    </row>
    <row r="8" spans="1:20" s="110" customFormat="1" ht="67.5" customHeight="1">
      <c r="A8" s="98">
        <v>4</v>
      </c>
      <c r="B8" s="99" t="s">
        <v>82</v>
      </c>
      <c r="C8" s="100" t="s">
        <v>74</v>
      </c>
      <c r="D8" s="100"/>
      <c r="E8" s="101">
        <v>300000</v>
      </c>
      <c r="F8" s="101"/>
      <c r="G8" s="102" t="s">
        <v>19</v>
      </c>
      <c r="H8" s="103">
        <f>E8*G8</f>
        <v>30000</v>
      </c>
      <c r="I8" s="102" t="s">
        <v>31</v>
      </c>
      <c r="J8" s="104">
        <f t="shared" si="0"/>
        <v>15000</v>
      </c>
      <c r="K8" s="102" t="s">
        <v>72</v>
      </c>
      <c r="L8" s="105">
        <f>E8*K8</f>
        <v>66000</v>
      </c>
      <c r="M8" s="106" t="s">
        <v>76</v>
      </c>
      <c r="N8" s="107">
        <f>E8*M8</f>
        <v>189000</v>
      </c>
      <c r="O8" s="108" t="b">
        <f>N8+L8+H8=E8</f>
        <v>0</v>
      </c>
      <c r="P8" s="109"/>
      <c r="Q8" s="109"/>
      <c r="R8" s="109"/>
      <c r="S8" s="109"/>
      <c r="T8" s="110" t="b">
        <f t="shared" si="3"/>
        <v>1</v>
      </c>
    </row>
    <row r="9" spans="1:20" s="110" customFormat="1" ht="57" customHeight="1">
      <c r="A9" s="98">
        <v>5</v>
      </c>
      <c r="B9" s="99" t="s">
        <v>80</v>
      </c>
      <c r="C9" s="100" t="s">
        <v>81</v>
      </c>
      <c r="D9" s="100"/>
      <c r="E9" s="101">
        <v>2000000</v>
      </c>
      <c r="F9" s="101"/>
      <c r="G9" s="102" t="s">
        <v>32</v>
      </c>
      <c r="H9" s="103">
        <f t="shared" ref="H9:H48" si="4">E9*G9</f>
        <v>260000</v>
      </c>
      <c r="I9" s="102" t="s">
        <v>30</v>
      </c>
      <c r="J9" s="104">
        <f t="shared" si="0"/>
        <v>40000</v>
      </c>
      <c r="K9" s="102" t="s">
        <v>72</v>
      </c>
      <c r="L9" s="105">
        <f t="shared" ref="L9:L48" si="5">E9*K9</f>
        <v>440000</v>
      </c>
      <c r="M9" s="106" t="s">
        <v>76</v>
      </c>
      <c r="N9" s="107">
        <f t="shared" ref="N9:N48" si="6">E9*M9</f>
        <v>1260000</v>
      </c>
      <c r="O9" s="108" t="b">
        <f t="shared" ref="O9:O10" si="7">N9+L9+H9=E9</f>
        <v>0</v>
      </c>
      <c r="P9" s="109"/>
      <c r="Q9" s="109"/>
      <c r="R9" s="109"/>
      <c r="S9" s="109"/>
      <c r="T9" s="110" t="b">
        <f t="shared" si="3"/>
        <v>1</v>
      </c>
    </row>
    <row r="10" spans="1:20" s="110" customFormat="1" ht="67.5" customHeight="1">
      <c r="A10" s="98">
        <v>6</v>
      </c>
      <c r="B10" s="99" t="s">
        <v>68</v>
      </c>
      <c r="C10" s="100" t="s">
        <v>15</v>
      </c>
      <c r="D10" s="100"/>
      <c r="E10" s="101">
        <v>1000000</v>
      </c>
      <c r="F10" s="101"/>
      <c r="G10" s="102" t="s">
        <v>19</v>
      </c>
      <c r="H10" s="103">
        <f t="shared" si="4"/>
        <v>100000</v>
      </c>
      <c r="I10" s="102" t="s">
        <v>14</v>
      </c>
      <c r="J10" s="104">
        <f t="shared" si="0"/>
        <v>60000</v>
      </c>
      <c r="K10" s="102" t="s">
        <v>72</v>
      </c>
      <c r="L10" s="105">
        <f t="shared" si="5"/>
        <v>220000</v>
      </c>
      <c r="M10" s="106" t="s">
        <v>73</v>
      </c>
      <c r="N10" s="107">
        <f t="shared" si="6"/>
        <v>620000</v>
      </c>
      <c r="O10" s="108" t="b">
        <f t="shared" si="7"/>
        <v>0</v>
      </c>
      <c r="P10" s="109"/>
      <c r="Q10" s="109"/>
      <c r="R10" s="109"/>
      <c r="S10" s="109"/>
      <c r="T10" s="110" t="b">
        <f t="shared" si="3"/>
        <v>1</v>
      </c>
    </row>
    <row r="11" spans="1:20" s="110" customFormat="1" ht="87" customHeight="1">
      <c r="A11" s="98">
        <v>7</v>
      </c>
      <c r="B11" s="99" t="s">
        <v>93</v>
      </c>
      <c r="C11" s="100" t="s">
        <v>81</v>
      </c>
      <c r="D11" s="100"/>
      <c r="E11" s="111">
        <v>1000000</v>
      </c>
      <c r="F11" s="111"/>
      <c r="G11" s="102" t="s">
        <v>20</v>
      </c>
      <c r="H11" s="104">
        <f t="shared" si="4"/>
        <v>180000</v>
      </c>
      <c r="I11" s="102" t="s">
        <v>30</v>
      </c>
      <c r="J11" s="104">
        <f t="shared" ref="J11:J75" si="8">E11*I11</f>
        <v>20000</v>
      </c>
      <c r="K11" s="102" t="s">
        <v>72</v>
      </c>
      <c r="L11" s="112">
        <f t="shared" si="5"/>
        <v>220000</v>
      </c>
      <c r="M11" s="106" t="s">
        <v>94</v>
      </c>
      <c r="N11" s="113">
        <f t="shared" si="6"/>
        <v>580000</v>
      </c>
      <c r="O11" s="108" t="b">
        <f>N11+L11+H11=E11</f>
        <v>0</v>
      </c>
      <c r="P11" s="109"/>
      <c r="Q11" s="109"/>
      <c r="R11" s="109"/>
      <c r="S11" s="109"/>
      <c r="T11" s="110" t="b">
        <f t="shared" si="3"/>
        <v>1</v>
      </c>
    </row>
    <row r="12" spans="1:20" s="110" customFormat="1" ht="64.5" customHeight="1">
      <c r="A12" s="98">
        <v>8</v>
      </c>
      <c r="B12" s="99" t="s">
        <v>95</v>
      </c>
      <c r="C12" s="100" t="s">
        <v>96</v>
      </c>
      <c r="D12" s="100"/>
      <c r="E12" s="111">
        <v>3000000</v>
      </c>
      <c r="F12" s="111"/>
      <c r="G12" s="102" t="s">
        <v>32</v>
      </c>
      <c r="H12" s="104">
        <f t="shared" si="4"/>
        <v>390000</v>
      </c>
      <c r="I12" s="102" t="s">
        <v>30</v>
      </c>
      <c r="J12" s="104">
        <f t="shared" si="8"/>
        <v>60000</v>
      </c>
      <c r="K12" s="102" t="s">
        <v>97</v>
      </c>
      <c r="L12" s="112">
        <f t="shared" si="5"/>
        <v>1110000</v>
      </c>
      <c r="M12" s="106" t="s">
        <v>98</v>
      </c>
      <c r="N12" s="113">
        <f t="shared" si="6"/>
        <v>1440000</v>
      </c>
      <c r="O12" s="108" t="b">
        <f>N12+L12+H12=E12</f>
        <v>0</v>
      </c>
      <c r="P12" s="109"/>
      <c r="Q12" s="109"/>
      <c r="R12" s="109"/>
      <c r="S12" s="109"/>
      <c r="T12" s="110" t="b">
        <f t="shared" si="3"/>
        <v>1</v>
      </c>
    </row>
    <row r="13" spans="1:20" s="110" customFormat="1" ht="87.75" customHeight="1">
      <c r="A13" s="98">
        <v>9</v>
      </c>
      <c r="B13" s="99" t="s">
        <v>99</v>
      </c>
      <c r="C13" s="100" t="s">
        <v>100</v>
      </c>
      <c r="D13" s="100"/>
      <c r="E13" s="111">
        <v>500000</v>
      </c>
      <c r="F13" s="111"/>
      <c r="G13" s="102" t="s">
        <v>19</v>
      </c>
      <c r="H13" s="104">
        <f>E13*G13</f>
        <v>50000</v>
      </c>
      <c r="I13" s="102" t="s">
        <v>31</v>
      </c>
      <c r="J13" s="104">
        <f t="shared" si="8"/>
        <v>25000</v>
      </c>
      <c r="K13" s="102" t="s">
        <v>72</v>
      </c>
      <c r="L13" s="112">
        <f>E13*K13</f>
        <v>110000</v>
      </c>
      <c r="M13" s="106" t="s">
        <v>76</v>
      </c>
      <c r="N13" s="113">
        <f>E13*M13</f>
        <v>315000</v>
      </c>
      <c r="O13" s="108"/>
      <c r="P13" s="109"/>
      <c r="Q13" s="109"/>
      <c r="R13" s="109"/>
      <c r="S13" s="109"/>
      <c r="T13" s="110" t="b">
        <f t="shared" si="3"/>
        <v>1</v>
      </c>
    </row>
    <row r="14" spans="1:20" s="110" customFormat="1" ht="102.75" customHeight="1">
      <c r="A14" s="98">
        <v>10</v>
      </c>
      <c r="B14" s="99" t="s">
        <v>101</v>
      </c>
      <c r="C14" s="100" t="s">
        <v>83</v>
      </c>
      <c r="D14" s="100"/>
      <c r="E14" s="111">
        <v>1700000</v>
      </c>
      <c r="F14" s="111"/>
      <c r="G14" s="102" t="s">
        <v>32</v>
      </c>
      <c r="H14" s="104">
        <f>E14*G14</f>
        <v>221000</v>
      </c>
      <c r="I14" s="102" t="s">
        <v>33</v>
      </c>
      <c r="J14" s="104">
        <f t="shared" si="8"/>
        <v>51000</v>
      </c>
      <c r="K14" s="102" t="s">
        <v>13</v>
      </c>
      <c r="L14" s="112">
        <f>E14*K14</f>
        <v>255000</v>
      </c>
      <c r="M14" s="106" t="s">
        <v>18</v>
      </c>
      <c r="N14" s="113">
        <f>E14*M14</f>
        <v>1173000</v>
      </c>
      <c r="O14" s="108"/>
      <c r="P14" s="109"/>
      <c r="Q14" s="109"/>
      <c r="R14" s="109"/>
      <c r="S14" s="109"/>
      <c r="T14" s="110" t="b">
        <f t="shared" si="3"/>
        <v>1</v>
      </c>
    </row>
    <row r="15" spans="1:20" s="110" customFormat="1" ht="65.25" customHeight="1">
      <c r="A15" s="98">
        <v>11</v>
      </c>
      <c r="B15" s="99" t="s">
        <v>102</v>
      </c>
      <c r="C15" s="100"/>
      <c r="D15" s="100" t="s">
        <v>103</v>
      </c>
      <c r="E15" s="111">
        <v>6500000</v>
      </c>
      <c r="F15" s="111"/>
      <c r="G15" s="102" t="s">
        <v>104</v>
      </c>
      <c r="H15" s="104">
        <f>E15*G15</f>
        <v>1300000</v>
      </c>
      <c r="I15" s="102" t="s">
        <v>31</v>
      </c>
      <c r="J15" s="104">
        <f t="shared" si="8"/>
        <v>325000</v>
      </c>
      <c r="K15" s="102" t="s">
        <v>105</v>
      </c>
      <c r="L15" s="112">
        <f>E15*K15</f>
        <v>1625000</v>
      </c>
      <c r="M15" s="106" t="s">
        <v>106</v>
      </c>
      <c r="N15" s="113">
        <f>E15*M15</f>
        <v>3250000</v>
      </c>
      <c r="O15" s="108"/>
      <c r="P15" s="109"/>
      <c r="Q15" s="109"/>
      <c r="R15" s="109"/>
      <c r="S15" s="109"/>
      <c r="T15" s="110" t="b">
        <f t="shared" si="3"/>
        <v>1</v>
      </c>
    </row>
    <row r="16" spans="1:20" s="110" customFormat="1" ht="86.25" customHeight="1">
      <c r="A16" s="98">
        <v>12</v>
      </c>
      <c r="B16" s="99" t="s">
        <v>107</v>
      </c>
      <c r="C16" s="100" t="s">
        <v>108</v>
      </c>
      <c r="D16" s="100"/>
      <c r="E16" s="111">
        <v>4000000</v>
      </c>
      <c r="F16" s="111"/>
      <c r="G16" s="102" t="s">
        <v>32</v>
      </c>
      <c r="H16" s="104">
        <f>E16*G16</f>
        <v>520000</v>
      </c>
      <c r="I16" s="102" t="s">
        <v>30</v>
      </c>
      <c r="J16" s="104">
        <f t="shared" si="8"/>
        <v>80000</v>
      </c>
      <c r="K16" s="102" t="s">
        <v>72</v>
      </c>
      <c r="L16" s="112">
        <f>E16*K16</f>
        <v>880000</v>
      </c>
      <c r="M16" s="106" t="s">
        <v>76</v>
      </c>
      <c r="N16" s="113">
        <f>E16*M16</f>
        <v>2520000</v>
      </c>
      <c r="O16" s="108"/>
      <c r="P16" s="109"/>
      <c r="Q16" s="109"/>
      <c r="R16" s="109"/>
      <c r="S16" s="109"/>
      <c r="T16" s="110" t="b">
        <f t="shared" si="3"/>
        <v>1</v>
      </c>
    </row>
    <row r="17" spans="1:20" s="110" customFormat="1" ht="55.5" customHeight="1">
      <c r="A17" s="98">
        <v>13</v>
      </c>
      <c r="B17" s="99" t="s">
        <v>109</v>
      </c>
      <c r="C17" s="100" t="s">
        <v>100</v>
      </c>
      <c r="D17" s="100"/>
      <c r="E17" s="111">
        <v>4000000</v>
      </c>
      <c r="F17" s="111"/>
      <c r="G17" s="102" t="s">
        <v>32</v>
      </c>
      <c r="H17" s="104">
        <f t="shared" si="4"/>
        <v>520000</v>
      </c>
      <c r="I17" s="102" t="s">
        <v>30</v>
      </c>
      <c r="J17" s="104">
        <f t="shared" si="8"/>
        <v>80000</v>
      </c>
      <c r="K17" s="102" t="s">
        <v>72</v>
      </c>
      <c r="L17" s="112">
        <f t="shared" si="5"/>
        <v>880000</v>
      </c>
      <c r="M17" s="106" t="s">
        <v>76</v>
      </c>
      <c r="N17" s="113">
        <f t="shared" si="6"/>
        <v>2520000</v>
      </c>
      <c r="O17" s="108" t="b">
        <f t="shared" ref="O17:O58" si="9">N17+L17+H17=E17</f>
        <v>0</v>
      </c>
      <c r="P17" s="109"/>
      <c r="Q17" s="109"/>
      <c r="R17" s="109"/>
      <c r="S17" s="109"/>
      <c r="T17" s="110" t="b">
        <f t="shared" si="3"/>
        <v>1</v>
      </c>
    </row>
    <row r="18" spans="1:20" s="110" customFormat="1" ht="86.25" customHeight="1">
      <c r="A18" s="98">
        <v>14</v>
      </c>
      <c r="B18" s="99" t="s">
        <v>110</v>
      </c>
      <c r="C18" s="100" t="s">
        <v>74</v>
      </c>
      <c r="D18" s="100"/>
      <c r="E18" s="111">
        <v>550000</v>
      </c>
      <c r="F18" s="111"/>
      <c r="G18" s="102" t="s">
        <v>19</v>
      </c>
      <c r="H18" s="104">
        <f t="shared" si="4"/>
        <v>55000</v>
      </c>
      <c r="I18" s="102" t="s">
        <v>31</v>
      </c>
      <c r="J18" s="104">
        <f t="shared" si="8"/>
        <v>27500</v>
      </c>
      <c r="K18" s="102" t="s">
        <v>13</v>
      </c>
      <c r="L18" s="112">
        <f t="shared" si="5"/>
        <v>82500</v>
      </c>
      <c r="M18" s="106" t="s">
        <v>11</v>
      </c>
      <c r="N18" s="113">
        <f t="shared" si="6"/>
        <v>385000</v>
      </c>
      <c r="O18" s="108" t="b">
        <f t="shared" si="9"/>
        <v>0</v>
      </c>
      <c r="P18" s="109"/>
      <c r="Q18" s="109"/>
      <c r="R18" s="109"/>
      <c r="S18" s="109"/>
      <c r="T18" s="110" t="b">
        <f t="shared" si="3"/>
        <v>1</v>
      </c>
    </row>
    <row r="19" spans="1:20" s="110" customFormat="1" ht="82.5" customHeight="1">
      <c r="A19" s="98">
        <v>15</v>
      </c>
      <c r="B19" s="99" t="s">
        <v>111</v>
      </c>
      <c r="C19" s="100" t="s">
        <v>74</v>
      </c>
      <c r="D19" s="100"/>
      <c r="E19" s="111">
        <v>400000</v>
      </c>
      <c r="F19" s="111"/>
      <c r="G19" s="102" t="s">
        <v>19</v>
      </c>
      <c r="H19" s="104">
        <f t="shared" si="4"/>
        <v>40000</v>
      </c>
      <c r="I19" s="102" t="s">
        <v>31</v>
      </c>
      <c r="J19" s="104">
        <f t="shared" si="8"/>
        <v>20000</v>
      </c>
      <c r="K19" s="102" t="s">
        <v>13</v>
      </c>
      <c r="L19" s="112">
        <f t="shared" si="5"/>
        <v>60000</v>
      </c>
      <c r="M19" s="106" t="s">
        <v>11</v>
      </c>
      <c r="N19" s="113">
        <f t="shared" si="6"/>
        <v>280000</v>
      </c>
      <c r="O19" s="108" t="b">
        <f t="shared" si="9"/>
        <v>0</v>
      </c>
      <c r="P19" s="109"/>
      <c r="Q19" s="109"/>
      <c r="R19" s="109"/>
      <c r="S19" s="109"/>
      <c r="T19" s="110" t="b">
        <f t="shared" si="3"/>
        <v>1</v>
      </c>
    </row>
    <row r="20" spans="1:20" s="110" customFormat="1" ht="132" customHeight="1">
      <c r="A20" s="98">
        <v>16</v>
      </c>
      <c r="B20" s="99" t="s">
        <v>112</v>
      </c>
      <c r="C20" s="100" t="s">
        <v>113</v>
      </c>
      <c r="D20" s="100"/>
      <c r="E20" s="111">
        <v>700000</v>
      </c>
      <c r="F20" s="111"/>
      <c r="G20" s="102" t="s">
        <v>19</v>
      </c>
      <c r="H20" s="104">
        <f t="shared" si="4"/>
        <v>70000</v>
      </c>
      <c r="I20" s="102" t="s">
        <v>31</v>
      </c>
      <c r="J20" s="104">
        <f t="shared" si="8"/>
        <v>35000</v>
      </c>
      <c r="K20" s="102" t="s">
        <v>13</v>
      </c>
      <c r="L20" s="112">
        <f t="shared" si="5"/>
        <v>105000</v>
      </c>
      <c r="M20" s="106" t="s">
        <v>11</v>
      </c>
      <c r="N20" s="113">
        <f t="shared" si="6"/>
        <v>489999.99999999994</v>
      </c>
      <c r="O20" s="108" t="b">
        <f t="shared" si="9"/>
        <v>0</v>
      </c>
      <c r="P20" s="109"/>
      <c r="Q20" s="109"/>
      <c r="R20" s="109"/>
      <c r="S20" s="109"/>
      <c r="T20" s="110" t="b">
        <f t="shared" si="3"/>
        <v>1</v>
      </c>
    </row>
    <row r="21" spans="1:20" s="110" customFormat="1" ht="99.75" customHeight="1">
      <c r="A21" s="98">
        <v>17</v>
      </c>
      <c r="B21" s="99" t="s">
        <v>114</v>
      </c>
      <c r="C21" s="100" t="s">
        <v>115</v>
      </c>
      <c r="D21" s="100"/>
      <c r="E21" s="111">
        <v>1500000</v>
      </c>
      <c r="F21" s="111"/>
      <c r="G21" s="102" t="s">
        <v>32</v>
      </c>
      <c r="H21" s="104">
        <f t="shared" si="4"/>
        <v>195000</v>
      </c>
      <c r="I21" s="102" t="s">
        <v>30</v>
      </c>
      <c r="J21" s="104">
        <f t="shared" si="8"/>
        <v>30000</v>
      </c>
      <c r="K21" s="102" t="s">
        <v>72</v>
      </c>
      <c r="L21" s="112">
        <f t="shared" si="5"/>
        <v>330000</v>
      </c>
      <c r="M21" s="106" t="s">
        <v>76</v>
      </c>
      <c r="N21" s="113">
        <f t="shared" si="6"/>
        <v>945000</v>
      </c>
      <c r="O21" s="108" t="b">
        <f t="shared" si="9"/>
        <v>0</v>
      </c>
      <c r="P21" s="109"/>
      <c r="Q21" s="109"/>
      <c r="R21" s="109"/>
      <c r="S21" s="109"/>
      <c r="T21" s="110" t="b">
        <f t="shared" si="3"/>
        <v>1</v>
      </c>
    </row>
    <row r="22" spans="1:20" s="110" customFormat="1" ht="100.5" customHeight="1">
      <c r="A22" s="98">
        <v>18</v>
      </c>
      <c r="B22" s="99" t="s">
        <v>116</v>
      </c>
      <c r="C22" s="100" t="s">
        <v>100</v>
      </c>
      <c r="D22" s="100"/>
      <c r="E22" s="111">
        <v>3000000</v>
      </c>
      <c r="F22" s="111"/>
      <c r="G22" s="102" t="s">
        <v>13</v>
      </c>
      <c r="H22" s="104">
        <f t="shared" si="4"/>
        <v>450000</v>
      </c>
      <c r="I22" s="102" t="s">
        <v>30</v>
      </c>
      <c r="J22" s="104">
        <f t="shared" si="8"/>
        <v>60000</v>
      </c>
      <c r="K22" s="102" t="s">
        <v>20</v>
      </c>
      <c r="L22" s="112">
        <f t="shared" si="5"/>
        <v>540000</v>
      </c>
      <c r="M22" s="114" t="s">
        <v>22</v>
      </c>
      <c r="N22" s="113">
        <f t="shared" si="6"/>
        <v>1950000</v>
      </c>
      <c r="O22" s="108" t="b">
        <f t="shared" si="9"/>
        <v>0</v>
      </c>
      <c r="P22" s="109"/>
      <c r="Q22" s="109"/>
      <c r="R22" s="109"/>
      <c r="S22" s="109"/>
      <c r="T22" s="110" t="b">
        <f t="shared" si="3"/>
        <v>1</v>
      </c>
    </row>
    <row r="23" spans="1:20" s="110" customFormat="1" ht="87.75" customHeight="1">
      <c r="A23" s="98">
        <v>19</v>
      </c>
      <c r="B23" s="99" t="s">
        <v>117</v>
      </c>
      <c r="C23" s="100" t="s">
        <v>108</v>
      </c>
      <c r="D23" s="100"/>
      <c r="E23" s="111">
        <v>400000</v>
      </c>
      <c r="F23" s="111"/>
      <c r="G23" s="102" t="s">
        <v>13</v>
      </c>
      <c r="H23" s="104">
        <f t="shared" si="4"/>
        <v>60000</v>
      </c>
      <c r="I23" s="102" t="s">
        <v>30</v>
      </c>
      <c r="J23" s="104">
        <f t="shared" si="8"/>
        <v>8000</v>
      </c>
      <c r="K23" s="102" t="s">
        <v>72</v>
      </c>
      <c r="L23" s="112">
        <f t="shared" si="5"/>
        <v>88000</v>
      </c>
      <c r="M23" s="106" t="s">
        <v>79</v>
      </c>
      <c r="N23" s="113">
        <f t="shared" si="6"/>
        <v>244000</v>
      </c>
      <c r="O23" s="108" t="b">
        <f t="shared" si="9"/>
        <v>0</v>
      </c>
      <c r="P23" s="109"/>
      <c r="Q23" s="109"/>
      <c r="R23" s="109"/>
      <c r="S23" s="109"/>
      <c r="T23" s="110" t="b">
        <f t="shared" si="3"/>
        <v>1</v>
      </c>
    </row>
    <row r="24" spans="1:20" s="110" customFormat="1" ht="84" customHeight="1">
      <c r="A24" s="98">
        <v>20</v>
      </c>
      <c r="B24" s="99" t="s">
        <v>118</v>
      </c>
      <c r="C24" s="100" t="s">
        <v>15</v>
      </c>
      <c r="D24" s="100"/>
      <c r="E24" s="111">
        <v>1100000</v>
      </c>
      <c r="F24" s="111"/>
      <c r="G24" s="102" t="s">
        <v>32</v>
      </c>
      <c r="H24" s="104">
        <f t="shared" si="4"/>
        <v>143000</v>
      </c>
      <c r="I24" s="102" t="s">
        <v>30</v>
      </c>
      <c r="J24" s="104">
        <f t="shared" si="8"/>
        <v>22000</v>
      </c>
      <c r="K24" s="102" t="s">
        <v>13</v>
      </c>
      <c r="L24" s="112">
        <f t="shared" si="5"/>
        <v>165000</v>
      </c>
      <c r="M24" s="106" t="s">
        <v>11</v>
      </c>
      <c r="N24" s="113">
        <f t="shared" si="6"/>
        <v>770000</v>
      </c>
      <c r="O24" s="108" t="b">
        <f t="shared" si="9"/>
        <v>0</v>
      </c>
      <c r="P24" s="109"/>
      <c r="Q24" s="109"/>
      <c r="R24" s="109"/>
      <c r="S24" s="109"/>
      <c r="T24" s="110" t="b">
        <f t="shared" si="3"/>
        <v>1</v>
      </c>
    </row>
    <row r="25" spans="1:20" s="110" customFormat="1" ht="102" customHeight="1">
      <c r="A25" s="98">
        <v>21</v>
      </c>
      <c r="B25" s="99" t="s">
        <v>119</v>
      </c>
      <c r="C25" s="100" t="s">
        <v>15</v>
      </c>
      <c r="D25" s="100"/>
      <c r="E25" s="111">
        <v>1000000</v>
      </c>
      <c r="F25" s="111"/>
      <c r="G25" s="102" t="s">
        <v>19</v>
      </c>
      <c r="H25" s="104">
        <f t="shared" si="4"/>
        <v>100000</v>
      </c>
      <c r="I25" s="102" t="s">
        <v>14</v>
      </c>
      <c r="J25" s="104">
        <f t="shared" si="8"/>
        <v>60000</v>
      </c>
      <c r="K25" s="102" t="s">
        <v>13</v>
      </c>
      <c r="L25" s="112">
        <f t="shared" si="5"/>
        <v>150000</v>
      </c>
      <c r="M25" s="106" t="s">
        <v>18</v>
      </c>
      <c r="N25" s="113">
        <f t="shared" si="6"/>
        <v>690000</v>
      </c>
      <c r="O25" s="108" t="b">
        <f t="shared" si="9"/>
        <v>0</v>
      </c>
      <c r="P25" s="109"/>
      <c r="Q25" s="109"/>
      <c r="R25" s="109"/>
      <c r="S25" s="109"/>
      <c r="T25" s="110" t="b">
        <f t="shared" si="3"/>
        <v>1</v>
      </c>
    </row>
    <row r="26" spans="1:20" s="110" customFormat="1" ht="70.5" customHeight="1">
      <c r="A26" s="98">
        <v>22</v>
      </c>
      <c r="B26" s="99" t="s">
        <v>120</v>
      </c>
      <c r="C26" s="100" t="s">
        <v>74</v>
      </c>
      <c r="D26" s="100"/>
      <c r="E26" s="111">
        <v>280000</v>
      </c>
      <c r="F26" s="111"/>
      <c r="G26" s="102" t="s">
        <v>19</v>
      </c>
      <c r="H26" s="104">
        <f t="shared" si="4"/>
        <v>28000</v>
      </c>
      <c r="I26" s="102" t="s">
        <v>31</v>
      </c>
      <c r="J26" s="104">
        <f t="shared" si="8"/>
        <v>14000</v>
      </c>
      <c r="K26" s="102" t="s">
        <v>13</v>
      </c>
      <c r="L26" s="112">
        <f t="shared" si="5"/>
        <v>42000</v>
      </c>
      <c r="M26" s="106" t="s">
        <v>11</v>
      </c>
      <c r="N26" s="113">
        <f t="shared" si="6"/>
        <v>196000</v>
      </c>
      <c r="O26" s="108" t="b">
        <f t="shared" si="9"/>
        <v>0</v>
      </c>
      <c r="P26" s="109"/>
      <c r="Q26" s="109"/>
      <c r="R26" s="109"/>
      <c r="S26" s="109"/>
      <c r="T26" s="110" t="b">
        <f t="shared" si="3"/>
        <v>1</v>
      </c>
    </row>
    <row r="27" spans="1:20" s="110" customFormat="1" ht="69" customHeight="1">
      <c r="A27" s="98">
        <v>23</v>
      </c>
      <c r="B27" s="99" t="s">
        <v>121</v>
      </c>
      <c r="C27" s="100" t="s">
        <v>81</v>
      </c>
      <c r="D27" s="100"/>
      <c r="E27" s="111">
        <v>1800000</v>
      </c>
      <c r="F27" s="111"/>
      <c r="G27" s="102" t="s">
        <v>19</v>
      </c>
      <c r="H27" s="104">
        <f t="shared" si="4"/>
        <v>180000</v>
      </c>
      <c r="I27" s="102" t="s">
        <v>31</v>
      </c>
      <c r="J27" s="104">
        <f t="shared" si="8"/>
        <v>90000</v>
      </c>
      <c r="K27" s="102" t="s">
        <v>13</v>
      </c>
      <c r="L27" s="112">
        <f t="shared" si="5"/>
        <v>270000</v>
      </c>
      <c r="M27" s="106" t="s">
        <v>11</v>
      </c>
      <c r="N27" s="113">
        <f t="shared" si="6"/>
        <v>1260000</v>
      </c>
      <c r="O27" s="108" t="b">
        <f t="shared" si="9"/>
        <v>0</v>
      </c>
      <c r="P27" s="109"/>
      <c r="Q27" s="109"/>
      <c r="R27" s="109"/>
      <c r="S27" s="109"/>
      <c r="T27" s="110" t="b">
        <f t="shared" si="3"/>
        <v>1</v>
      </c>
    </row>
    <row r="28" spans="1:20" s="110" customFormat="1" ht="138" customHeight="1">
      <c r="A28" s="98">
        <v>24</v>
      </c>
      <c r="B28" s="99" t="s">
        <v>122</v>
      </c>
      <c r="C28" s="100" t="s">
        <v>70</v>
      </c>
      <c r="D28" s="100"/>
      <c r="E28" s="101">
        <v>1500000</v>
      </c>
      <c r="F28" s="101"/>
      <c r="G28" s="102" t="s">
        <v>32</v>
      </c>
      <c r="H28" s="103">
        <f>E28*G28</f>
        <v>195000</v>
      </c>
      <c r="I28" s="102" t="s">
        <v>30</v>
      </c>
      <c r="J28" s="104">
        <f t="shared" si="8"/>
        <v>30000</v>
      </c>
      <c r="K28" s="102" t="s">
        <v>13</v>
      </c>
      <c r="L28" s="105">
        <f>E28*K28</f>
        <v>225000</v>
      </c>
      <c r="M28" s="106" t="s">
        <v>11</v>
      </c>
      <c r="N28" s="107">
        <f>E28*M28</f>
        <v>1050000</v>
      </c>
      <c r="O28" s="108" t="b">
        <f>N28+L28+H28=E28</f>
        <v>0</v>
      </c>
      <c r="P28" s="109"/>
      <c r="Q28" s="109"/>
      <c r="R28" s="109"/>
      <c r="S28" s="109"/>
      <c r="T28" s="110" t="b">
        <f t="shared" si="3"/>
        <v>1</v>
      </c>
    </row>
    <row r="29" spans="1:20" s="110" customFormat="1" ht="68.25" customHeight="1">
      <c r="A29" s="98">
        <v>25</v>
      </c>
      <c r="B29" s="99" t="s">
        <v>123</v>
      </c>
      <c r="C29" s="100" t="s">
        <v>113</v>
      </c>
      <c r="D29" s="100"/>
      <c r="E29" s="101">
        <v>1500000</v>
      </c>
      <c r="F29" s="101"/>
      <c r="G29" s="102" t="s">
        <v>19</v>
      </c>
      <c r="H29" s="103">
        <f t="shared" ref="H29" si="10">E29*G29</f>
        <v>150000</v>
      </c>
      <c r="I29" s="102" t="s">
        <v>31</v>
      </c>
      <c r="J29" s="104">
        <f t="shared" si="8"/>
        <v>75000</v>
      </c>
      <c r="K29" s="102" t="s">
        <v>13</v>
      </c>
      <c r="L29" s="105">
        <f t="shared" ref="L29" si="11">E29*K29</f>
        <v>225000</v>
      </c>
      <c r="M29" s="106" t="s">
        <v>11</v>
      </c>
      <c r="N29" s="107">
        <f t="shared" ref="N29" si="12">E29*M29</f>
        <v>1050000</v>
      </c>
      <c r="O29" s="108" t="b">
        <f t="shared" ref="O29" si="13">N29+L29+H29=E29</f>
        <v>0</v>
      </c>
      <c r="P29" s="109"/>
      <c r="Q29" s="109"/>
      <c r="R29" s="109"/>
      <c r="S29" s="109"/>
      <c r="T29" s="110" t="b">
        <f t="shared" si="3"/>
        <v>1</v>
      </c>
    </row>
    <row r="30" spans="1:20" s="110" customFormat="1" ht="54.75" customHeight="1">
      <c r="A30" s="98">
        <v>26</v>
      </c>
      <c r="B30" s="99" t="s">
        <v>124</v>
      </c>
      <c r="C30" s="100" t="s">
        <v>125</v>
      </c>
      <c r="D30" s="100"/>
      <c r="E30" s="101">
        <v>410905</v>
      </c>
      <c r="F30" s="101"/>
      <c r="G30" s="102" t="s">
        <v>20</v>
      </c>
      <c r="H30" s="103">
        <f>E30*G30</f>
        <v>73962.899999999994</v>
      </c>
      <c r="I30" s="102" t="s">
        <v>30</v>
      </c>
      <c r="J30" s="104">
        <f t="shared" si="8"/>
        <v>8218.1</v>
      </c>
      <c r="K30" s="102" t="s">
        <v>13</v>
      </c>
      <c r="L30" s="105">
        <f>E30*K30</f>
        <v>61635.75</v>
      </c>
      <c r="M30" s="106" t="s">
        <v>22</v>
      </c>
      <c r="N30" s="107">
        <f>E30*M30</f>
        <v>267088.25</v>
      </c>
      <c r="O30" s="108" t="b">
        <f>N30+L30+H30=E30</f>
        <v>0</v>
      </c>
      <c r="P30" s="109"/>
      <c r="Q30" s="109"/>
      <c r="R30" s="109"/>
      <c r="S30" s="109"/>
      <c r="T30" s="110" t="b">
        <f t="shared" si="3"/>
        <v>1</v>
      </c>
    </row>
    <row r="31" spans="1:20" s="110" customFormat="1" ht="120" customHeight="1">
      <c r="A31" s="98">
        <v>27</v>
      </c>
      <c r="B31" s="99" t="s">
        <v>126</v>
      </c>
      <c r="C31" s="100" t="s">
        <v>70</v>
      </c>
      <c r="D31" s="100"/>
      <c r="E31" s="101">
        <v>3000000</v>
      </c>
      <c r="F31" s="101"/>
      <c r="G31" s="102" t="s">
        <v>19</v>
      </c>
      <c r="H31" s="103">
        <f>E31*G31</f>
        <v>300000</v>
      </c>
      <c r="I31" s="102" t="s">
        <v>31</v>
      </c>
      <c r="J31" s="104">
        <f t="shared" si="8"/>
        <v>150000</v>
      </c>
      <c r="K31" s="102" t="s">
        <v>13</v>
      </c>
      <c r="L31" s="105">
        <f>E31*K31</f>
        <v>450000</v>
      </c>
      <c r="M31" s="106" t="s">
        <v>11</v>
      </c>
      <c r="N31" s="107">
        <f>E31*M31</f>
        <v>2100000</v>
      </c>
      <c r="O31" s="108" t="b">
        <f>N31+L31+H31=E31</f>
        <v>0</v>
      </c>
      <c r="P31" s="109"/>
      <c r="Q31" s="109"/>
      <c r="R31" s="109"/>
      <c r="S31" s="109"/>
      <c r="T31" s="110" t="b">
        <f t="shared" si="3"/>
        <v>1</v>
      </c>
    </row>
    <row r="32" spans="1:20" s="110" customFormat="1" ht="129.75" customHeight="1">
      <c r="A32" s="98">
        <v>28</v>
      </c>
      <c r="B32" s="99" t="s">
        <v>127</v>
      </c>
      <c r="C32" s="100" t="s">
        <v>74</v>
      </c>
      <c r="D32" s="100"/>
      <c r="E32" s="111">
        <v>800000</v>
      </c>
      <c r="F32" s="111"/>
      <c r="G32" s="102" t="s">
        <v>71</v>
      </c>
      <c r="H32" s="104">
        <f t="shared" si="4"/>
        <v>88000</v>
      </c>
      <c r="I32" s="102" t="s">
        <v>31</v>
      </c>
      <c r="J32" s="104">
        <f t="shared" si="8"/>
        <v>40000</v>
      </c>
      <c r="K32" s="102" t="s">
        <v>13</v>
      </c>
      <c r="L32" s="112">
        <f t="shared" si="5"/>
        <v>120000</v>
      </c>
      <c r="M32" s="106" t="s">
        <v>18</v>
      </c>
      <c r="N32" s="113">
        <f t="shared" si="6"/>
        <v>552000</v>
      </c>
      <c r="O32" s="108" t="b">
        <f t="shared" si="9"/>
        <v>0</v>
      </c>
      <c r="P32" s="109"/>
      <c r="Q32" s="109"/>
      <c r="R32" s="109"/>
      <c r="S32" s="109"/>
      <c r="T32" s="110" t="b">
        <f t="shared" si="3"/>
        <v>1</v>
      </c>
    </row>
    <row r="33" spans="1:20" s="146" customFormat="1" ht="69.75" customHeight="1">
      <c r="A33" s="135">
        <v>29</v>
      </c>
      <c r="B33" s="136" t="s">
        <v>133</v>
      </c>
      <c r="C33" s="137" t="s">
        <v>108</v>
      </c>
      <c r="D33" s="137"/>
      <c r="E33" s="147">
        <v>300000</v>
      </c>
      <c r="F33" s="147"/>
      <c r="G33" s="139" t="s">
        <v>32</v>
      </c>
      <c r="H33" s="148">
        <f>E33*G33</f>
        <v>39000</v>
      </c>
      <c r="I33" s="139" t="s">
        <v>30</v>
      </c>
      <c r="J33" s="140">
        <f t="shared" si="8"/>
        <v>6000</v>
      </c>
      <c r="K33" s="139" t="s">
        <v>13</v>
      </c>
      <c r="L33" s="149">
        <f>E33*K33</f>
        <v>45000</v>
      </c>
      <c r="M33" s="142" t="s">
        <v>11</v>
      </c>
      <c r="N33" s="150">
        <f>E33*M33</f>
        <v>210000</v>
      </c>
      <c r="O33" s="144" t="b">
        <f>N33+L33+H33=E33</f>
        <v>0</v>
      </c>
      <c r="P33" s="145"/>
      <c r="Q33" s="145"/>
      <c r="R33" s="145"/>
      <c r="S33" s="145"/>
      <c r="T33" s="146" t="b">
        <f t="shared" si="3"/>
        <v>1</v>
      </c>
    </row>
    <row r="34" spans="1:20" s="146" customFormat="1" ht="57" customHeight="1">
      <c r="A34" s="135">
        <v>30</v>
      </c>
      <c r="B34" s="136" t="s">
        <v>134</v>
      </c>
      <c r="C34" s="137" t="s">
        <v>108</v>
      </c>
      <c r="D34" s="137"/>
      <c r="E34" s="138">
        <v>500000</v>
      </c>
      <c r="F34" s="138"/>
      <c r="G34" s="139" t="s">
        <v>32</v>
      </c>
      <c r="H34" s="140">
        <f>E34*G34</f>
        <v>65000</v>
      </c>
      <c r="I34" s="139" t="s">
        <v>30</v>
      </c>
      <c r="J34" s="140">
        <f t="shared" si="8"/>
        <v>10000</v>
      </c>
      <c r="K34" s="151" t="s">
        <v>13</v>
      </c>
      <c r="L34" s="141">
        <f>E34*K34</f>
        <v>75000</v>
      </c>
      <c r="M34" s="142" t="s">
        <v>11</v>
      </c>
      <c r="N34" s="143">
        <f>E34*M34</f>
        <v>350000</v>
      </c>
      <c r="O34" s="144" t="b">
        <f>N34+L34+H34=E34</f>
        <v>0</v>
      </c>
      <c r="P34" s="145"/>
      <c r="Q34" s="145"/>
      <c r="R34" s="145"/>
      <c r="S34" s="145"/>
      <c r="T34" s="146" t="b">
        <f t="shared" si="3"/>
        <v>1</v>
      </c>
    </row>
    <row r="35" spans="1:20" s="146" customFormat="1" ht="51.75" customHeight="1">
      <c r="A35" s="135">
        <v>31</v>
      </c>
      <c r="B35" s="136" t="s">
        <v>135</v>
      </c>
      <c r="C35" s="137" t="s">
        <v>108</v>
      </c>
      <c r="D35" s="137"/>
      <c r="E35" s="138">
        <v>500000</v>
      </c>
      <c r="F35" s="138"/>
      <c r="G35" s="139" t="s">
        <v>32</v>
      </c>
      <c r="H35" s="140">
        <f t="shared" ref="H35:H46" si="14">E35*G35</f>
        <v>65000</v>
      </c>
      <c r="I35" s="139" t="s">
        <v>30</v>
      </c>
      <c r="J35" s="140">
        <f t="shared" si="8"/>
        <v>10000</v>
      </c>
      <c r="K35" s="139" t="s">
        <v>13</v>
      </c>
      <c r="L35" s="141">
        <f t="shared" ref="L35:L44" si="15">E35*K35</f>
        <v>75000</v>
      </c>
      <c r="M35" s="142" t="s">
        <v>11</v>
      </c>
      <c r="N35" s="143">
        <f t="shared" ref="N35:N46" si="16">E35*M35</f>
        <v>350000</v>
      </c>
      <c r="O35" s="144" t="b">
        <f t="shared" ref="O35:O44" si="17">N35+L35+H35=E35</f>
        <v>0</v>
      </c>
      <c r="P35" s="145"/>
      <c r="Q35" s="145"/>
      <c r="R35" s="145"/>
      <c r="S35" s="145"/>
      <c r="T35" s="146" t="b">
        <f t="shared" si="3"/>
        <v>1</v>
      </c>
    </row>
    <row r="36" spans="1:20" s="146" customFormat="1" ht="66.75" customHeight="1">
      <c r="A36" s="135">
        <v>32</v>
      </c>
      <c r="B36" s="136" t="s">
        <v>136</v>
      </c>
      <c r="C36" s="137" t="s">
        <v>96</v>
      </c>
      <c r="D36" s="137"/>
      <c r="E36" s="147">
        <v>3300000</v>
      </c>
      <c r="F36" s="147"/>
      <c r="G36" s="139" t="s">
        <v>32</v>
      </c>
      <c r="H36" s="148">
        <f t="shared" si="14"/>
        <v>429000</v>
      </c>
      <c r="I36" s="139" t="s">
        <v>30</v>
      </c>
      <c r="J36" s="140">
        <f t="shared" si="8"/>
        <v>66000</v>
      </c>
      <c r="K36" s="152" t="s">
        <v>13</v>
      </c>
      <c r="L36" s="141">
        <f t="shared" si="15"/>
        <v>495000</v>
      </c>
      <c r="M36" s="142" t="s">
        <v>11</v>
      </c>
      <c r="N36" s="150">
        <f t="shared" si="16"/>
        <v>2310000</v>
      </c>
      <c r="O36" s="144" t="b">
        <f t="shared" si="17"/>
        <v>0</v>
      </c>
      <c r="P36" s="145"/>
      <c r="Q36" s="145"/>
      <c r="R36" s="145"/>
      <c r="S36" s="145"/>
      <c r="T36" s="146" t="b">
        <f t="shared" si="3"/>
        <v>1</v>
      </c>
    </row>
    <row r="37" spans="1:20" s="146" customFormat="1" ht="56.25" customHeight="1">
      <c r="A37" s="135">
        <v>33</v>
      </c>
      <c r="B37" s="136" t="s">
        <v>137</v>
      </c>
      <c r="C37" s="137" t="s">
        <v>100</v>
      </c>
      <c r="D37" s="137"/>
      <c r="E37" s="147">
        <v>800000</v>
      </c>
      <c r="F37" s="147"/>
      <c r="G37" s="139" t="s">
        <v>32</v>
      </c>
      <c r="H37" s="148">
        <f t="shared" si="14"/>
        <v>104000</v>
      </c>
      <c r="I37" s="139" t="s">
        <v>30</v>
      </c>
      <c r="J37" s="140">
        <f t="shared" si="8"/>
        <v>16000</v>
      </c>
      <c r="K37" s="139" t="s">
        <v>72</v>
      </c>
      <c r="L37" s="141">
        <f t="shared" si="15"/>
        <v>176000</v>
      </c>
      <c r="M37" s="142" t="s">
        <v>76</v>
      </c>
      <c r="N37" s="150">
        <f t="shared" si="16"/>
        <v>504000</v>
      </c>
      <c r="O37" s="144" t="b">
        <f t="shared" si="17"/>
        <v>0</v>
      </c>
      <c r="P37" s="145"/>
      <c r="Q37" s="145"/>
      <c r="R37" s="145"/>
      <c r="S37" s="145"/>
      <c r="T37" s="146" t="b">
        <f t="shared" ref="T37:T65" si="18">E37=(H37+J37+L37+N37)</f>
        <v>1</v>
      </c>
    </row>
    <row r="38" spans="1:20" s="146" customFormat="1" ht="119.25" customHeight="1">
      <c r="A38" s="135">
        <v>34</v>
      </c>
      <c r="B38" s="136" t="s">
        <v>138</v>
      </c>
      <c r="C38" s="137" t="s">
        <v>100</v>
      </c>
      <c r="D38" s="137"/>
      <c r="E38" s="147">
        <v>4000000</v>
      </c>
      <c r="F38" s="147"/>
      <c r="G38" s="139" t="s">
        <v>32</v>
      </c>
      <c r="H38" s="148">
        <f t="shared" si="14"/>
        <v>520000</v>
      </c>
      <c r="I38" s="139" t="s">
        <v>30</v>
      </c>
      <c r="J38" s="140">
        <f t="shared" si="8"/>
        <v>80000</v>
      </c>
      <c r="K38" s="139" t="s">
        <v>72</v>
      </c>
      <c r="L38" s="149">
        <f t="shared" si="15"/>
        <v>880000</v>
      </c>
      <c r="M38" s="142" t="s">
        <v>76</v>
      </c>
      <c r="N38" s="150">
        <f t="shared" si="16"/>
        <v>2520000</v>
      </c>
      <c r="O38" s="144" t="b">
        <f t="shared" si="17"/>
        <v>0</v>
      </c>
      <c r="P38" s="145"/>
      <c r="Q38" s="145"/>
      <c r="R38" s="145"/>
      <c r="S38" s="145"/>
      <c r="T38" s="146" t="b">
        <f t="shared" si="18"/>
        <v>1</v>
      </c>
    </row>
    <row r="39" spans="1:20" s="146" customFormat="1" ht="150" customHeight="1">
      <c r="A39" s="135">
        <v>35</v>
      </c>
      <c r="B39" s="136" t="s">
        <v>140</v>
      </c>
      <c r="C39" s="137" t="s">
        <v>115</v>
      </c>
      <c r="D39" s="137"/>
      <c r="E39" s="138">
        <v>1600000</v>
      </c>
      <c r="F39" s="138"/>
      <c r="G39" s="139" t="s">
        <v>32</v>
      </c>
      <c r="H39" s="140">
        <f t="shared" si="14"/>
        <v>208000</v>
      </c>
      <c r="I39" s="139" t="s">
        <v>30</v>
      </c>
      <c r="J39" s="140">
        <f t="shared" si="8"/>
        <v>32000</v>
      </c>
      <c r="K39" s="139" t="s">
        <v>72</v>
      </c>
      <c r="L39" s="141">
        <f t="shared" si="15"/>
        <v>352000</v>
      </c>
      <c r="M39" s="142" t="s">
        <v>76</v>
      </c>
      <c r="N39" s="143">
        <f t="shared" si="16"/>
        <v>1008000</v>
      </c>
      <c r="O39" s="144" t="b">
        <f t="shared" si="17"/>
        <v>0</v>
      </c>
      <c r="P39" s="145"/>
      <c r="Q39" s="145"/>
      <c r="R39" s="145"/>
      <c r="S39" s="145"/>
      <c r="T39" s="146" t="b">
        <f t="shared" si="18"/>
        <v>1</v>
      </c>
    </row>
    <row r="40" spans="1:20" s="146" customFormat="1" ht="108" customHeight="1">
      <c r="A40" s="135">
        <v>36</v>
      </c>
      <c r="B40" s="136" t="s">
        <v>141</v>
      </c>
      <c r="C40" s="137" t="s">
        <v>100</v>
      </c>
      <c r="D40" s="137"/>
      <c r="E40" s="138">
        <v>800000</v>
      </c>
      <c r="F40" s="138"/>
      <c r="G40" s="139" t="s">
        <v>32</v>
      </c>
      <c r="H40" s="140">
        <f t="shared" si="14"/>
        <v>104000</v>
      </c>
      <c r="I40" s="139" t="s">
        <v>30</v>
      </c>
      <c r="J40" s="140">
        <f t="shared" si="8"/>
        <v>16000</v>
      </c>
      <c r="K40" s="139" t="s">
        <v>72</v>
      </c>
      <c r="L40" s="141">
        <f t="shared" si="15"/>
        <v>176000</v>
      </c>
      <c r="M40" s="142" t="s">
        <v>76</v>
      </c>
      <c r="N40" s="143">
        <f t="shared" si="16"/>
        <v>504000</v>
      </c>
      <c r="O40" s="144" t="b">
        <f t="shared" si="17"/>
        <v>0</v>
      </c>
      <c r="P40" s="145"/>
      <c r="Q40" s="145"/>
      <c r="R40" s="145"/>
      <c r="S40" s="145"/>
      <c r="T40" s="146" t="b">
        <f t="shared" si="18"/>
        <v>1</v>
      </c>
    </row>
    <row r="41" spans="1:20" s="146" customFormat="1" ht="102" customHeight="1">
      <c r="A41" s="135">
        <v>37</v>
      </c>
      <c r="B41" s="136" t="s">
        <v>142</v>
      </c>
      <c r="C41" s="137" t="s">
        <v>100</v>
      </c>
      <c r="D41" s="137"/>
      <c r="E41" s="138">
        <v>3500000</v>
      </c>
      <c r="F41" s="138"/>
      <c r="G41" s="139" t="s">
        <v>32</v>
      </c>
      <c r="H41" s="148">
        <f t="shared" si="14"/>
        <v>455000</v>
      </c>
      <c r="I41" s="139" t="s">
        <v>30</v>
      </c>
      <c r="J41" s="140">
        <f t="shared" si="8"/>
        <v>70000</v>
      </c>
      <c r="K41" s="139" t="s">
        <v>72</v>
      </c>
      <c r="L41" s="141">
        <f t="shared" si="15"/>
        <v>770000</v>
      </c>
      <c r="M41" s="142" t="s">
        <v>76</v>
      </c>
      <c r="N41" s="150">
        <f t="shared" si="16"/>
        <v>2205000</v>
      </c>
      <c r="O41" s="144" t="b">
        <f t="shared" si="17"/>
        <v>0</v>
      </c>
      <c r="P41" s="145"/>
      <c r="Q41" s="145"/>
      <c r="R41" s="145"/>
      <c r="S41" s="145"/>
      <c r="T41" s="146" t="b">
        <f t="shared" si="18"/>
        <v>1</v>
      </c>
    </row>
    <row r="42" spans="1:20" s="146" customFormat="1" ht="76.5" customHeight="1">
      <c r="A42" s="135">
        <v>38</v>
      </c>
      <c r="B42" s="136" t="s">
        <v>143</v>
      </c>
      <c r="C42" s="137" t="s">
        <v>108</v>
      </c>
      <c r="D42" s="137"/>
      <c r="E42" s="138">
        <v>270000</v>
      </c>
      <c r="F42" s="138"/>
      <c r="G42" s="139" t="s">
        <v>32</v>
      </c>
      <c r="H42" s="148">
        <f t="shared" si="14"/>
        <v>35100</v>
      </c>
      <c r="I42" s="139" t="s">
        <v>30</v>
      </c>
      <c r="J42" s="140">
        <f t="shared" si="8"/>
        <v>5400</v>
      </c>
      <c r="K42" s="139" t="s">
        <v>72</v>
      </c>
      <c r="L42" s="141">
        <f t="shared" si="15"/>
        <v>59400</v>
      </c>
      <c r="M42" s="142" t="s">
        <v>76</v>
      </c>
      <c r="N42" s="150">
        <f t="shared" si="16"/>
        <v>170100</v>
      </c>
      <c r="O42" s="144" t="b">
        <f t="shared" si="17"/>
        <v>0</v>
      </c>
      <c r="P42" s="145"/>
      <c r="Q42" s="145"/>
      <c r="R42" s="145"/>
      <c r="S42" s="145"/>
      <c r="T42" s="146" t="b">
        <f t="shared" si="18"/>
        <v>1</v>
      </c>
    </row>
    <row r="43" spans="1:20" s="146" customFormat="1" ht="104.25" customHeight="1">
      <c r="A43" s="135">
        <v>39</v>
      </c>
      <c r="B43" s="136" t="s">
        <v>144</v>
      </c>
      <c r="C43" s="137" t="s">
        <v>108</v>
      </c>
      <c r="D43" s="137"/>
      <c r="E43" s="147">
        <v>1000000</v>
      </c>
      <c r="F43" s="147"/>
      <c r="G43" s="139" t="s">
        <v>32</v>
      </c>
      <c r="H43" s="148">
        <f t="shared" si="14"/>
        <v>130000</v>
      </c>
      <c r="I43" s="139" t="s">
        <v>30</v>
      </c>
      <c r="J43" s="140">
        <f t="shared" si="8"/>
        <v>20000</v>
      </c>
      <c r="K43" s="139" t="s">
        <v>72</v>
      </c>
      <c r="L43" s="141">
        <f t="shared" si="15"/>
        <v>220000</v>
      </c>
      <c r="M43" s="142" t="s">
        <v>76</v>
      </c>
      <c r="N43" s="150">
        <f t="shared" si="16"/>
        <v>630000</v>
      </c>
      <c r="O43" s="144" t="b">
        <f t="shared" si="17"/>
        <v>0</v>
      </c>
      <c r="P43" s="145"/>
      <c r="Q43" s="145"/>
      <c r="R43" s="145"/>
      <c r="S43" s="145"/>
      <c r="T43" s="146" t="b">
        <f t="shared" si="18"/>
        <v>1</v>
      </c>
    </row>
    <row r="44" spans="1:20" s="146" customFormat="1" ht="66.75" customHeight="1">
      <c r="A44" s="135">
        <v>40</v>
      </c>
      <c r="B44" s="136" t="s">
        <v>146</v>
      </c>
      <c r="C44" s="137" t="s">
        <v>108</v>
      </c>
      <c r="D44" s="137"/>
      <c r="E44" s="147">
        <v>1000000</v>
      </c>
      <c r="F44" s="147"/>
      <c r="G44" s="139" t="s">
        <v>32</v>
      </c>
      <c r="H44" s="148">
        <f t="shared" si="14"/>
        <v>130000</v>
      </c>
      <c r="I44" s="139" t="s">
        <v>30</v>
      </c>
      <c r="J44" s="140">
        <f t="shared" si="8"/>
        <v>20000</v>
      </c>
      <c r="K44" s="139" t="s">
        <v>72</v>
      </c>
      <c r="L44" s="149">
        <f t="shared" si="15"/>
        <v>220000</v>
      </c>
      <c r="M44" s="142" t="s">
        <v>76</v>
      </c>
      <c r="N44" s="150">
        <f t="shared" si="16"/>
        <v>630000</v>
      </c>
      <c r="O44" s="144" t="b">
        <f t="shared" si="17"/>
        <v>0</v>
      </c>
      <c r="P44" s="145"/>
      <c r="Q44" s="145"/>
      <c r="R44" s="145"/>
      <c r="S44" s="145"/>
      <c r="T44" s="146" t="b">
        <f t="shared" si="18"/>
        <v>1</v>
      </c>
    </row>
    <row r="45" spans="1:20" s="146" customFormat="1" ht="59.25" customHeight="1">
      <c r="A45" s="135">
        <v>41</v>
      </c>
      <c r="B45" s="136" t="s">
        <v>147</v>
      </c>
      <c r="C45" s="137"/>
      <c r="D45" s="137"/>
      <c r="E45" s="147">
        <v>3000000</v>
      </c>
      <c r="F45" s="147"/>
      <c r="G45" s="139" t="s">
        <v>32</v>
      </c>
      <c r="H45" s="148">
        <f t="shared" si="14"/>
        <v>390000</v>
      </c>
      <c r="I45" s="139" t="s">
        <v>30</v>
      </c>
      <c r="J45" s="140">
        <f t="shared" si="8"/>
        <v>60000</v>
      </c>
      <c r="K45" s="139" t="s">
        <v>72</v>
      </c>
      <c r="L45" s="149">
        <f>E45*K45</f>
        <v>660000</v>
      </c>
      <c r="M45" s="142" t="s">
        <v>76</v>
      </c>
      <c r="N45" s="150">
        <f t="shared" si="16"/>
        <v>1890000</v>
      </c>
      <c r="O45" s="144" t="b">
        <f>N45+L45+H45=E45</f>
        <v>0</v>
      </c>
      <c r="P45" s="145"/>
      <c r="Q45" s="145"/>
      <c r="R45" s="145"/>
      <c r="S45" s="145"/>
      <c r="T45" s="146" t="b">
        <f t="shared" si="18"/>
        <v>1</v>
      </c>
    </row>
    <row r="46" spans="1:20" s="146" customFormat="1" ht="69" customHeight="1">
      <c r="A46" s="135">
        <v>42</v>
      </c>
      <c r="B46" s="136" t="s">
        <v>150</v>
      </c>
      <c r="C46" s="137"/>
      <c r="D46" s="137"/>
      <c r="E46" s="138">
        <v>2000000</v>
      </c>
      <c r="F46" s="138"/>
      <c r="G46" s="139" t="s">
        <v>32</v>
      </c>
      <c r="H46" s="140">
        <f t="shared" si="14"/>
        <v>260000</v>
      </c>
      <c r="I46" s="139" t="s">
        <v>30</v>
      </c>
      <c r="J46" s="140">
        <f t="shared" si="8"/>
        <v>40000</v>
      </c>
      <c r="K46" s="139" t="s">
        <v>72</v>
      </c>
      <c r="L46" s="141">
        <f>E46*K46</f>
        <v>440000</v>
      </c>
      <c r="M46" s="142" t="s">
        <v>76</v>
      </c>
      <c r="N46" s="143">
        <f t="shared" si="16"/>
        <v>1260000</v>
      </c>
      <c r="O46" s="144" t="b">
        <f>N46+L46+H46=E46</f>
        <v>0</v>
      </c>
      <c r="P46" s="145"/>
      <c r="Q46" s="145"/>
      <c r="R46" s="145"/>
      <c r="S46" s="145"/>
      <c r="T46" s="146" t="b">
        <f t="shared" si="18"/>
        <v>1</v>
      </c>
    </row>
    <row r="47" spans="1:20" s="146" customFormat="1" ht="68.25" customHeight="1">
      <c r="A47" s="135">
        <v>43</v>
      </c>
      <c r="B47" s="136" t="s">
        <v>242</v>
      </c>
      <c r="C47" s="137" t="s">
        <v>81</v>
      </c>
      <c r="D47" s="137"/>
      <c r="E47" s="138">
        <v>2300000</v>
      </c>
      <c r="F47" s="138"/>
      <c r="G47" s="139" t="s">
        <v>104</v>
      </c>
      <c r="H47" s="140">
        <f t="shared" si="4"/>
        <v>460000</v>
      </c>
      <c r="I47" s="139" t="s">
        <v>29</v>
      </c>
      <c r="J47" s="140">
        <f t="shared" si="8"/>
        <v>23000</v>
      </c>
      <c r="K47" s="139" t="s">
        <v>72</v>
      </c>
      <c r="L47" s="141">
        <f t="shared" si="5"/>
        <v>506000</v>
      </c>
      <c r="M47" s="142" t="s">
        <v>92</v>
      </c>
      <c r="N47" s="143">
        <f t="shared" si="6"/>
        <v>1311000</v>
      </c>
      <c r="O47" s="144" t="b">
        <f t="shared" si="9"/>
        <v>0</v>
      </c>
      <c r="P47" s="145"/>
      <c r="Q47" s="145"/>
      <c r="R47" s="145"/>
      <c r="S47" s="145"/>
      <c r="T47" s="146" t="b">
        <f t="shared" si="18"/>
        <v>1</v>
      </c>
    </row>
    <row r="48" spans="1:20" s="146" customFormat="1" ht="86.25" customHeight="1">
      <c r="A48" s="135">
        <v>44</v>
      </c>
      <c r="B48" s="136" t="s">
        <v>151</v>
      </c>
      <c r="C48" s="137" t="s">
        <v>152</v>
      </c>
      <c r="D48" s="137"/>
      <c r="E48" s="147">
        <v>300000</v>
      </c>
      <c r="F48" s="147"/>
      <c r="G48" s="139" t="s">
        <v>32</v>
      </c>
      <c r="H48" s="148">
        <f t="shared" si="4"/>
        <v>39000</v>
      </c>
      <c r="I48" s="139" t="s">
        <v>30</v>
      </c>
      <c r="J48" s="140">
        <f t="shared" si="8"/>
        <v>6000</v>
      </c>
      <c r="K48" s="139" t="s">
        <v>72</v>
      </c>
      <c r="L48" s="141">
        <f t="shared" si="5"/>
        <v>66000</v>
      </c>
      <c r="M48" s="142" t="s">
        <v>76</v>
      </c>
      <c r="N48" s="150">
        <f t="shared" si="6"/>
        <v>189000</v>
      </c>
      <c r="O48" s="144" t="b">
        <f t="shared" si="9"/>
        <v>0</v>
      </c>
      <c r="P48" s="145"/>
      <c r="Q48" s="145"/>
      <c r="R48" s="145"/>
      <c r="S48" s="145"/>
      <c r="T48" s="146" t="b">
        <f t="shared" si="18"/>
        <v>1</v>
      </c>
    </row>
    <row r="49" spans="1:20" s="146" customFormat="1" ht="84" customHeight="1">
      <c r="A49" s="135">
        <v>45</v>
      </c>
      <c r="B49" s="136" t="s">
        <v>153</v>
      </c>
      <c r="C49" s="137" t="s">
        <v>152</v>
      </c>
      <c r="D49" s="137"/>
      <c r="E49" s="147">
        <v>300000</v>
      </c>
      <c r="F49" s="147"/>
      <c r="G49" s="139" t="s">
        <v>32</v>
      </c>
      <c r="H49" s="148">
        <f>E49*G49</f>
        <v>39000</v>
      </c>
      <c r="I49" s="139" t="s">
        <v>30</v>
      </c>
      <c r="J49" s="140">
        <f t="shared" si="8"/>
        <v>6000</v>
      </c>
      <c r="K49" s="139" t="s">
        <v>72</v>
      </c>
      <c r="L49" s="149">
        <f>E49*K49</f>
        <v>66000</v>
      </c>
      <c r="M49" s="142" t="s">
        <v>76</v>
      </c>
      <c r="N49" s="150">
        <f>E49*M49</f>
        <v>189000</v>
      </c>
      <c r="O49" s="144" t="b">
        <f>N49+L49+H49=E49</f>
        <v>0</v>
      </c>
      <c r="P49" s="145"/>
      <c r="Q49" s="145"/>
      <c r="R49" s="145"/>
      <c r="S49" s="145"/>
      <c r="T49" s="146" t="b">
        <f t="shared" si="18"/>
        <v>1</v>
      </c>
    </row>
    <row r="50" spans="1:20" s="146" customFormat="1" ht="87" customHeight="1">
      <c r="A50" s="135">
        <v>46</v>
      </c>
      <c r="B50" s="136" t="s">
        <v>154</v>
      </c>
      <c r="C50" s="137" t="s">
        <v>152</v>
      </c>
      <c r="D50" s="137"/>
      <c r="E50" s="147">
        <v>300000</v>
      </c>
      <c r="F50" s="147"/>
      <c r="G50" s="139" t="s">
        <v>32</v>
      </c>
      <c r="H50" s="148">
        <f>E50*G50</f>
        <v>39000</v>
      </c>
      <c r="I50" s="139" t="s">
        <v>30</v>
      </c>
      <c r="J50" s="140">
        <f t="shared" si="8"/>
        <v>6000</v>
      </c>
      <c r="K50" s="139" t="s">
        <v>72</v>
      </c>
      <c r="L50" s="149">
        <f>E50*K50</f>
        <v>66000</v>
      </c>
      <c r="M50" s="142" t="s">
        <v>76</v>
      </c>
      <c r="N50" s="150">
        <f>E50*M50</f>
        <v>189000</v>
      </c>
      <c r="O50" s="144" t="b">
        <f>N50+L50+H50=E50</f>
        <v>0</v>
      </c>
      <c r="P50" s="145"/>
      <c r="Q50" s="145"/>
      <c r="R50" s="145"/>
      <c r="S50" s="145"/>
      <c r="T50" s="146" t="b">
        <f t="shared" si="18"/>
        <v>1</v>
      </c>
    </row>
    <row r="51" spans="1:20" s="146" customFormat="1" ht="88.5" customHeight="1">
      <c r="A51" s="135">
        <v>47</v>
      </c>
      <c r="B51" s="136" t="s">
        <v>155</v>
      </c>
      <c r="C51" s="137" t="s">
        <v>152</v>
      </c>
      <c r="D51" s="137"/>
      <c r="E51" s="147">
        <v>300000</v>
      </c>
      <c r="F51" s="147"/>
      <c r="G51" s="139" t="s">
        <v>32</v>
      </c>
      <c r="H51" s="148">
        <f>E51*G51</f>
        <v>39000</v>
      </c>
      <c r="I51" s="139" t="s">
        <v>30</v>
      </c>
      <c r="J51" s="140">
        <f t="shared" si="8"/>
        <v>6000</v>
      </c>
      <c r="K51" s="139" t="s">
        <v>72</v>
      </c>
      <c r="L51" s="149">
        <f>E51*K51</f>
        <v>66000</v>
      </c>
      <c r="M51" s="142" t="s">
        <v>76</v>
      </c>
      <c r="N51" s="150">
        <f>E51*M51</f>
        <v>189000</v>
      </c>
      <c r="O51" s="144" t="b">
        <f>N51+L51+H51=E51</f>
        <v>0</v>
      </c>
      <c r="P51" s="145"/>
      <c r="Q51" s="145"/>
      <c r="R51" s="145"/>
      <c r="S51" s="145"/>
      <c r="T51" s="146" t="b">
        <f t="shared" si="18"/>
        <v>1</v>
      </c>
    </row>
    <row r="52" spans="1:20" s="146" customFormat="1" ht="85.5" customHeight="1">
      <c r="A52" s="135">
        <v>48</v>
      </c>
      <c r="B52" s="136" t="s">
        <v>157</v>
      </c>
      <c r="C52" s="137" t="s">
        <v>152</v>
      </c>
      <c r="D52" s="137"/>
      <c r="E52" s="147">
        <v>42000</v>
      </c>
      <c r="F52" s="147"/>
      <c r="G52" s="139" t="s">
        <v>32</v>
      </c>
      <c r="H52" s="148">
        <f t="shared" ref="H52:H69" si="19">E52*G52</f>
        <v>5460</v>
      </c>
      <c r="I52" s="139" t="s">
        <v>30</v>
      </c>
      <c r="J52" s="140">
        <f t="shared" si="8"/>
        <v>840</v>
      </c>
      <c r="K52" s="139" t="s">
        <v>72</v>
      </c>
      <c r="L52" s="141">
        <f>E52*K52</f>
        <v>9240</v>
      </c>
      <c r="M52" s="142" t="s">
        <v>76</v>
      </c>
      <c r="N52" s="150">
        <f t="shared" ref="N52:N69" si="20">E52*M52</f>
        <v>26460</v>
      </c>
      <c r="O52" s="144" t="b">
        <f t="shared" si="9"/>
        <v>0</v>
      </c>
      <c r="P52" s="145"/>
      <c r="Q52" s="145"/>
      <c r="R52" s="145"/>
      <c r="S52" s="145"/>
      <c r="T52" s="146" t="b">
        <f t="shared" si="18"/>
        <v>1</v>
      </c>
    </row>
    <row r="53" spans="1:20" s="146" customFormat="1" ht="99.75" customHeight="1">
      <c r="A53" s="135">
        <v>49</v>
      </c>
      <c r="B53" s="136" t="s">
        <v>158</v>
      </c>
      <c r="C53" s="137" t="s">
        <v>152</v>
      </c>
      <c r="D53" s="137"/>
      <c r="E53" s="147">
        <v>150000</v>
      </c>
      <c r="F53" s="147"/>
      <c r="G53" s="139" t="s">
        <v>32</v>
      </c>
      <c r="H53" s="148">
        <f t="shared" si="19"/>
        <v>19500</v>
      </c>
      <c r="I53" s="139" t="s">
        <v>30</v>
      </c>
      <c r="J53" s="140">
        <f t="shared" si="8"/>
        <v>3000</v>
      </c>
      <c r="K53" s="139" t="s">
        <v>72</v>
      </c>
      <c r="L53" s="149">
        <f t="shared" ref="L53:L69" si="21">E53*K53</f>
        <v>33000</v>
      </c>
      <c r="M53" s="142" t="s">
        <v>76</v>
      </c>
      <c r="N53" s="150">
        <f t="shared" si="20"/>
        <v>94500</v>
      </c>
      <c r="O53" s="144" t="b">
        <f t="shared" si="9"/>
        <v>0</v>
      </c>
      <c r="P53" s="145"/>
      <c r="Q53" s="145"/>
      <c r="R53" s="145"/>
      <c r="S53" s="145"/>
      <c r="T53" s="146" t="b">
        <f t="shared" si="18"/>
        <v>1</v>
      </c>
    </row>
    <row r="54" spans="1:20" s="146" customFormat="1" ht="88.5" customHeight="1">
      <c r="A54" s="135">
        <v>50</v>
      </c>
      <c r="B54" s="136" t="s">
        <v>159</v>
      </c>
      <c r="C54" s="137" t="s">
        <v>152</v>
      </c>
      <c r="D54" s="137"/>
      <c r="E54" s="147">
        <v>110000</v>
      </c>
      <c r="F54" s="147"/>
      <c r="G54" s="139" t="s">
        <v>32</v>
      </c>
      <c r="H54" s="148">
        <f>E54*G54</f>
        <v>14300</v>
      </c>
      <c r="I54" s="139" t="s">
        <v>30</v>
      </c>
      <c r="J54" s="140">
        <f t="shared" si="8"/>
        <v>2200</v>
      </c>
      <c r="K54" s="139" t="s">
        <v>72</v>
      </c>
      <c r="L54" s="149">
        <f t="shared" si="21"/>
        <v>24200</v>
      </c>
      <c r="M54" s="142" t="s">
        <v>76</v>
      </c>
      <c r="N54" s="150">
        <f>E54*M54</f>
        <v>69300</v>
      </c>
      <c r="O54" s="144"/>
      <c r="P54" s="145"/>
      <c r="Q54" s="145"/>
      <c r="R54" s="145"/>
      <c r="S54" s="145"/>
      <c r="T54" s="146" t="b">
        <f t="shared" si="18"/>
        <v>1</v>
      </c>
    </row>
    <row r="55" spans="1:20" s="146" customFormat="1" ht="87.75" customHeight="1">
      <c r="A55" s="135">
        <v>51</v>
      </c>
      <c r="B55" s="136" t="s">
        <v>160</v>
      </c>
      <c r="C55" s="137" t="s">
        <v>152</v>
      </c>
      <c r="D55" s="137"/>
      <c r="E55" s="147">
        <v>300000</v>
      </c>
      <c r="F55" s="147"/>
      <c r="G55" s="139" t="s">
        <v>32</v>
      </c>
      <c r="H55" s="148">
        <f>E55*G55</f>
        <v>39000</v>
      </c>
      <c r="I55" s="139" t="s">
        <v>30</v>
      </c>
      <c r="J55" s="140">
        <f t="shared" si="8"/>
        <v>6000</v>
      </c>
      <c r="K55" s="139" t="s">
        <v>72</v>
      </c>
      <c r="L55" s="149">
        <f t="shared" si="21"/>
        <v>66000</v>
      </c>
      <c r="M55" s="142" t="s">
        <v>76</v>
      </c>
      <c r="N55" s="150">
        <f>E55*M55</f>
        <v>189000</v>
      </c>
      <c r="O55" s="144"/>
      <c r="P55" s="145"/>
      <c r="Q55" s="145"/>
      <c r="R55" s="145"/>
      <c r="S55" s="145"/>
      <c r="T55" s="146" t="b">
        <f t="shared" si="18"/>
        <v>1</v>
      </c>
    </row>
    <row r="56" spans="1:20" s="146" customFormat="1" ht="96.75" customHeight="1">
      <c r="A56" s="135">
        <v>52</v>
      </c>
      <c r="B56" s="136" t="s">
        <v>161</v>
      </c>
      <c r="C56" s="137" t="s">
        <v>152</v>
      </c>
      <c r="D56" s="137"/>
      <c r="E56" s="147">
        <v>120000</v>
      </c>
      <c r="F56" s="147"/>
      <c r="G56" s="139" t="s">
        <v>32</v>
      </c>
      <c r="H56" s="148">
        <f>E56*G56</f>
        <v>15600</v>
      </c>
      <c r="I56" s="139" t="s">
        <v>30</v>
      </c>
      <c r="J56" s="140">
        <f t="shared" si="8"/>
        <v>2400</v>
      </c>
      <c r="K56" s="139" t="s">
        <v>72</v>
      </c>
      <c r="L56" s="149">
        <f t="shared" si="21"/>
        <v>26400</v>
      </c>
      <c r="M56" s="142" t="s">
        <v>76</v>
      </c>
      <c r="N56" s="150">
        <f>E56*M56</f>
        <v>75600</v>
      </c>
      <c r="O56" s="144" t="b">
        <f>N56+L56+H56=E56</f>
        <v>0</v>
      </c>
      <c r="P56" s="145"/>
      <c r="Q56" s="145"/>
      <c r="R56" s="145"/>
      <c r="S56" s="145"/>
      <c r="T56" s="146" t="b">
        <f t="shared" si="18"/>
        <v>1</v>
      </c>
    </row>
    <row r="57" spans="1:20" s="146" customFormat="1" ht="88.5" customHeight="1">
      <c r="A57" s="135">
        <v>53</v>
      </c>
      <c r="B57" s="136" t="s">
        <v>162</v>
      </c>
      <c r="C57" s="137" t="s">
        <v>152</v>
      </c>
      <c r="D57" s="137"/>
      <c r="E57" s="147">
        <v>300000</v>
      </c>
      <c r="F57" s="147"/>
      <c r="G57" s="139" t="s">
        <v>32</v>
      </c>
      <c r="H57" s="148">
        <f>E57*G57</f>
        <v>39000</v>
      </c>
      <c r="I57" s="139" t="s">
        <v>30</v>
      </c>
      <c r="J57" s="140">
        <f t="shared" si="8"/>
        <v>6000</v>
      </c>
      <c r="K57" s="139" t="s">
        <v>72</v>
      </c>
      <c r="L57" s="149">
        <f t="shared" si="21"/>
        <v>66000</v>
      </c>
      <c r="M57" s="142" t="s">
        <v>76</v>
      </c>
      <c r="N57" s="150">
        <f>E57*M57</f>
        <v>189000</v>
      </c>
      <c r="O57" s="144"/>
      <c r="P57" s="145"/>
      <c r="Q57" s="145"/>
      <c r="R57" s="145"/>
      <c r="S57" s="145"/>
      <c r="T57" s="146" t="b">
        <f t="shared" si="18"/>
        <v>1</v>
      </c>
    </row>
    <row r="58" spans="1:20" s="146" customFormat="1" ht="88.5" customHeight="1">
      <c r="A58" s="135">
        <v>54</v>
      </c>
      <c r="B58" s="136" t="s">
        <v>247</v>
      </c>
      <c r="C58" s="137" t="s">
        <v>152</v>
      </c>
      <c r="D58" s="137"/>
      <c r="E58" s="147">
        <v>300000</v>
      </c>
      <c r="F58" s="147"/>
      <c r="G58" s="139" t="s">
        <v>32</v>
      </c>
      <c r="H58" s="148">
        <f t="shared" si="19"/>
        <v>39000</v>
      </c>
      <c r="I58" s="139" t="s">
        <v>30</v>
      </c>
      <c r="J58" s="140">
        <f t="shared" si="8"/>
        <v>6000</v>
      </c>
      <c r="K58" s="139" t="s">
        <v>72</v>
      </c>
      <c r="L58" s="149">
        <f t="shared" si="21"/>
        <v>66000</v>
      </c>
      <c r="M58" s="142" t="s">
        <v>76</v>
      </c>
      <c r="N58" s="150">
        <f t="shared" si="20"/>
        <v>189000</v>
      </c>
      <c r="O58" s="144" t="b">
        <f t="shared" si="9"/>
        <v>0</v>
      </c>
      <c r="P58" s="145"/>
      <c r="Q58" s="145"/>
      <c r="R58" s="145"/>
      <c r="S58" s="145"/>
      <c r="T58" s="146" t="b">
        <f t="shared" si="18"/>
        <v>1</v>
      </c>
    </row>
    <row r="59" spans="1:20" s="146" customFormat="1" ht="66.75" customHeight="1">
      <c r="A59" s="135">
        <v>55</v>
      </c>
      <c r="B59" s="136" t="s">
        <v>164</v>
      </c>
      <c r="C59" s="137" t="s">
        <v>100</v>
      </c>
      <c r="D59" s="137"/>
      <c r="E59" s="147">
        <v>4000000</v>
      </c>
      <c r="F59" s="147"/>
      <c r="G59" s="139" t="s">
        <v>32</v>
      </c>
      <c r="H59" s="148">
        <f t="shared" si="19"/>
        <v>520000</v>
      </c>
      <c r="I59" s="139" t="s">
        <v>30</v>
      </c>
      <c r="J59" s="140">
        <f t="shared" si="8"/>
        <v>80000</v>
      </c>
      <c r="K59" s="139" t="s">
        <v>72</v>
      </c>
      <c r="L59" s="149">
        <f t="shared" si="21"/>
        <v>880000</v>
      </c>
      <c r="M59" s="142" t="s">
        <v>76</v>
      </c>
      <c r="N59" s="150">
        <f t="shared" si="20"/>
        <v>2520000</v>
      </c>
      <c r="O59" s="144"/>
      <c r="P59" s="145"/>
      <c r="Q59" s="145"/>
      <c r="R59" s="145"/>
      <c r="S59" s="145"/>
      <c r="T59" s="146" t="b">
        <f t="shared" si="18"/>
        <v>1</v>
      </c>
    </row>
    <row r="60" spans="1:20" s="146" customFormat="1" ht="123" customHeight="1">
      <c r="A60" s="135">
        <v>56</v>
      </c>
      <c r="B60" s="136" t="s">
        <v>165</v>
      </c>
      <c r="C60" s="137" t="s">
        <v>83</v>
      </c>
      <c r="D60" s="137"/>
      <c r="E60" s="147">
        <v>2500000</v>
      </c>
      <c r="F60" s="147"/>
      <c r="G60" s="139" t="s">
        <v>32</v>
      </c>
      <c r="H60" s="148">
        <f t="shared" si="19"/>
        <v>325000</v>
      </c>
      <c r="I60" s="139" t="s">
        <v>30</v>
      </c>
      <c r="J60" s="140">
        <f t="shared" si="8"/>
        <v>50000</v>
      </c>
      <c r="K60" s="139" t="s">
        <v>72</v>
      </c>
      <c r="L60" s="149">
        <f t="shared" si="21"/>
        <v>550000</v>
      </c>
      <c r="M60" s="142" t="s">
        <v>76</v>
      </c>
      <c r="N60" s="150">
        <f t="shared" si="20"/>
        <v>1575000</v>
      </c>
      <c r="O60" s="144" t="b">
        <f t="shared" ref="O60:O146" si="22">N60+L60+H60=E60</f>
        <v>0</v>
      </c>
      <c r="P60" s="145"/>
      <c r="Q60" s="145"/>
      <c r="R60" s="145"/>
      <c r="S60" s="145"/>
      <c r="T60" s="146" t="b">
        <f t="shared" si="18"/>
        <v>1</v>
      </c>
    </row>
    <row r="61" spans="1:20" s="146" customFormat="1" ht="105" customHeight="1">
      <c r="A61" s="135">
        <v>57</v>
      </c>
      <c r="B61" s="136" t="s">
        <v>166</v>
      </c>
      <c r="C61" s="137" t="s">
        <v>83</v>
      </c>
      <c r="D61" s="137"/>
      <c r="E61" s="147">
        <v>1500000</v>
      </c>
      <c r="F61" s="147"/>
      <c r="G61" s="139" t="s">
        <v>16</v>
      </c>
      <c r="H61" s="148">
        <f t="shared" si="19"/>
        <v>210000.00000000003</v>
      </c>
      <c r="I61" s="139" t="s">
        <v>30</v>
      </c>
      <c r="J61" s="140">
        <f t="shared" si="8"/>
        <v>30000</v>
      </c>
      <c r="K61" s="152" t="s">
        <v>13</v>
      </c>
      <c r="L61" s="149">
        <f t="shared" si="21"/>
        <v>225000</v>
      </c>
      <c r="M61" s="142" t="s">
        <v>18</v>
      </c>
      <c r="N61" s="150">
        <f t="shared" si="20"/>
        <v>1034999.9999999999</v>
      </c>
      <c r="O61" s="144" t="b">
        <f t="shared" si="22"/>
        <v>0</v>
      </c>
      <c r="P61" s="145"/>
      <c r="Q61" s="145"/>
      <c r="R61" s="145"/>
      <c r="S61" s="145"/>
      <c r="T61" s="146" t="b">
        <f t="shared" si="18"/>
        <v>1</v>
      </c>
    </row>
    <row r="62" spans="1:20" s="146" customFormat="1" ht="105" customHeight="1">
      <c r="A62" s="135">
        <v>58</v>
      </c>
      <c r="B62" s="136" t="s">
        <v>169</v>
      </c>
      <c r="C62" s="137" t="s">
        <v>15</v>
      </c>
      <c r="D62" s="137"/>
      <c r="E62" s="147">
        <v>1000000</v>
      </c>
      <c r="F62" s="147"/>
      <c r="G62" s="139" t="s">
        <v>19</v>
      </c>
      <c r="H62" s="148">
        <f t="shared" si="19"/>
        <v>100000</v>
      </c>
      <c r="I62" s="139" t="s">
        <v>31</v>
      </c>
      <c r="J62" s="140">
        <f t="shared" si="8"/>
        <v>50000</v>
      </c>
      <c r="K62" s="152" t="s">
        <v>13</v>
      </c>
      <c r="L62" s="149">
        <f t="shared" si="21"/>
        <v>150000</v>
      </c>
      <c r="M62" s="153" t="s">
        <v>11</v>
      </c>
      <c r="N62" s="150">
        <f t="shared" si="20"/>
        <v>700000</v>
      </c>
      <c r="O62" s="144" t="b">
        <f t="shared" si="22"/>
        <v>0</v>
      </c>
      <c r="P62" s="145"/>
      <c r="Q62" s="145"/>
      <c r="R62" s="145"/>
      <c r="S62" s="145"/>
      <c r="T62" s="146" t="b">
        <f t="shared" si="18"/>
        <v>1</v>
      </c>
    </row>
    <row r="63" spans="1:20" s="146" customFormat="1" ht="105.75" customHeight="1">
      <c r="A63" s="135">
        <v>59</v>
      </c>
      <c r="B63" s="136" t="s">
        <v>170</v>
      </c>
      <c r="C63" s="137" t="s">
        <v>74</v>
      </c>
      <c r="D63" s="137"/>
      <c r="E63" s="147">
        <v>100000</v>
      </c>
      <c r="F63" s="147"/>
      <c r="G63" s="139" t="s">
        <v>19</v>
      </c>
      <c r="H63" s="148">
        <f t="shared" si="19"/>
        <v>10000</v>
      </c>
      <c r="I63" s="139" t="s">
        <v>31</v>
      </c>
      <c r="J63" s="140">
        <f t="shared" si="8"/>
        <v>5000</v>
      </c>
      <c r="K63" s="152" t="s">
        <v>13</v>
      </c>
      <c r="L63" s="149">
        <f t="shared" si="21"/>
        <v>15000</v>
      </c>
      <c r="M63" s="153" t="s">
        <v>11</v>
      </c>
      <c r="N63" s="150">
        <f t="shared" si="20"/>
        <v>70000</v>
      </c>
      <c r="O63" s="144" t="b">
        <f t="shared" si="22"/>
        <v>0</v>
      </c>
      <c r="P63" s="145"/>
      <c r="Q63" s="145"/>
      <c r="R63" s="145"/>
      <c r="S63" s="145"/>
      <c r="T63" s="146" t="b">
        <f t="shared" si="18"/>
        <v>1</v>
      </c>
    </row>
    <row r="64" spans="1:20" s="146" customFormat="1" ht="84.75" customHeight="1">
      <c r="A64" s="135">
        <v>60</v>
      </c>
      <c r="B64" s="136" t="s">
        <v>173</v>
      </c>
      <c r="C64" s="137" t="s">
        <v>74</v>
      </c>
      <c r="D64" s="137"/>
      <c r="E64" s="147">
        <v>1827000</v>
      </c>
      <c r="F64" s="147"/>
      <c r="G64" s="139" t="s">
        <v>19</v>
      </c>
      <c r="H64" s="148">
        <f t="shared" si="19"/>
        <v>182700</v>
      </c>
      <c r="I64" s="139" t="s">
        <v>28</v>
      </c>
      <c r="J64" s="140">
        <f t="shared" si="8"/>
        <v>127890.00000000001</v>
      </c>
      <c r="K64" s="152" t="s">
        <v>13</v>
      </c>
      <c r="L64" s="149">
        <f t="shared" si="21"/>
        <v>274050</v>
      </c>
      <c r="M64" s="142" t="s">
        <v>12</v>
      </c>
      <c r="N64" s="150">
        <f t="shared" si="20"/>
        <v>1242360</v>
      </c>
      <c r="O64" s="144" t="b">
        <f t="shared" si="22"/>
        <v>0</v>
      </c>
      <c r="P64" s="145"/>
      <c r="Q64" s="145"/>
      <c r="R64" s="145"/>
      <c r="S64" s="145"/>
      <c r="T64" s="146" t="b">
        <f t="shared" si="18"/>
        <v>1</v>
      </c>
    </row>
    <row r="65" spans="1:20" s="146" customFormat="1" ht="72.75" customHeight="1">
      <c r="A65" s="135">
        <v>61</v>
      </c>
      <c r="B65" s="136" t="s">
        <v>174</v>
      </c>
      <c r="C65" s="137" t="s">
        <v>74</v>
      </c>
      <c r="D65" s="137"/>
      <c r="E65" s="147">
        <v>1600000</v>
      </c>
      <c r="F65" s="147"/>
      <c r="G65" s="139" t="s">
        <v>19</v>
      </c>
      <c r="H65" s="148">
        <f t="shared" si="19"/>
        <v>160000</v>
      </c>
      <c r="I65" s="139" t="s">
        <v>31</v>
      </c>
      <c r="J65" s="140">
        <f t="shared" si="8"/>
        <v>80000</v>
      </c>
      <c r="K65" s="152" t="s">
        <v>13</v>
      </c>
      <c r="L65" s="149">
        <f t="shared" si="21"/>
        <v>240000</v>
      </c>
      <c r="M65" s="153" t="s">
        <v>11</v>
      </c>
      <c r="N65" s="150">
        <f t="shared" si="20"/>
        <v>1120000</v>
      </c>
      <c r="O65" s="144" t="b">
        <f t="shared" si="22"/>
        <v>0</v>
      </c>
      <c r="P65" s="145"/>
      <c r="Q65" s="145"/>
      <c r="R65" s="145"/>
      <c r="S65" s="145"/>
      <c r="T65" s="146" t="b">
        <f t="shared" si="18"/>
        <v>1</v>
      </c>
    </row>
    <row r="66" spans="1:20" s="146" customFormat="1" ht="107.25" customHeight="1">
      <c r="A66" s="135">
        <v>62</v>
      </c>
      <c r="B66" s="136" t="s">
        <v>175</v>
      </c>
      <c r="C66" s="137" t="s">
        <v>74</v>
      </c>
      <c r="D66" s="137"/>
      <c r="E66" s="147">
        <v>320000</v>
      </c>
      <c r="F66" s="147"/>
      <c r="G66" s="139" t="s">
        <v>19</v>
      </c>
      <c r="H66" s="148">
        <f t="shared" si="19"/>
        <v>32000</v>
      </c>
      <c r="I66" s="139" t="s">
        <v>28</v>
      </c>
      <c r="J66" s="140">
        <f t="shared" si="8"/>
        <v>22400.000000000004</v>
      </c>
      <c r="K66" s="152" t="s">
        <v>13</v>
      </c>
      <c r="L66" s="149">
        <f t="shared" si="21"/>
        <v>48000</v>
      </c>
      <c r="M66" s="142" t="s">
        <v>12</v>
      </c>
      <c r="N66" s="150">
        <f t="shared" si="20"/>
        <v>217600.00000000003</v>
      </c>
      <c r="O66" s="144" t="b">
        <f t="shared" si="22"/>
        <v>0</v>
      </c>
      <c r="P66" s="145"/>
      <c r="Q66" s="145"/>
      <c r="R66" s="145"/>
      <c r="S66" s="145"/>
      <c r="T66" s="146" t="b">
        <f t="shared" ref="T66:T103" si="23">E66=(H66+J66+L66+N66)</f>
        <v>1</v>
      </c>
    </row>
    <row r="67" spans="1:20" s="146" customFormat="1" ht="101.25" customHeight="1">
      <c r="A67" s="135">
        <v>63</v>
      </c>
      <c r="B67" s="136" t="s">
        <v>176</v>
      </c>
      <c r="C67" s="137" t="s">
        <v>74</v>
      </c>
      <c r="D67" s="137"/>
      <c r="E67" s="147">
        <v>600000</v>
      </c>
      <c r="F67" s="147"/>
      <c r="G67" s="139" t="s">
        <v>19</v>
      </c>
      <c r="H67" s="148">
        <f t="shared" si="19"/>
        <v>60000</v>
      </c>
      <c r="I67" s="139" t="s">
        <v>14</v>
      </c>
      <c r="J67" s="140">
        <f t="shared" si="8"/>
        <v>36000</v>
      </c>
      <c r="K67" s="139" t="s">
        <v>13</v>
      </c>
      <c r="L67" s="149">
        <f t="shared" si="21"/>
        <v>90000</v>
      </c>
      <c r="M67" s="142" t="s">
        <v>18</v>
      </c>
      <c r="N67" s="150">
        <f t="shared" si="20"/>
        <v>413999.99999999994</v>
      </c>
      <c r="O67" s="144" t="b">
        <f t="shared" si="22"/>
        <v>0</v>
      </c>
      <c r="P67" s="145"/>
      <c r="Q67" s="145"/>
      <c r="R67" s="145"/>
      <c r="S67" s="145"/>
      <c r="T67" s="146" t="b">
        <f t="shared" si="23"/>
        <v>1</v>
      </c>
    </row>
    <row r="68" spans="1:20" s="146" customFormat="1" ht="72.75" customHeight="1">
      <c r="A68" s="135">
        <v>64</v>
      </c>
      <c r="B68" s="136" t="s">
        <v>177</v>
      </c>
      <c r="C68" s="137" t="s">
        <v>74</v>
      </c>
      <c r="D68" s="137"/>
      <c r="E68" s="147">
        <v>1500000</v>
      </c>
      <c r="F68" s="147"/>
      <c r="G68" s="139" t="s">
        <v>19</v>
      </c>
      <c r="H68" s="148">
        <f t="shared" si="19"/>
        <v>150000</v>
      </c>
      <c r="I68" s="139" t="s">
        <v>31</v>
      </c>
      <c r="J68" s="140">
        <f t="shared" si="8"/>
        <v>75000</v>
      </c>
      <c r="K68" s="152" t="s">
        <v>13</v>
      </c>
      <c r="L68" s="149">
        <f t="shared" si="21"/>
        <v>225000</v>
      </c>
      <c r="M68" s="153" t="s">
        <v>11</v>
      </c>
      <c r="N68" s="150">
        <f t="shared" si="20"/>
        <v>1050000</v>
      </c>
      <c r="O68" s="144" t="b">
        <f t="shared" si="22"/>
        <v>0</v>
      </c>
      <c r="P68" s="145"/>
      <c r="Q68" s="145"/>
      <c r="R68" s="145"/>
      <c r="S68" s="145"/>
      <c r="T68" s="146" t="b">
        <f t="shared" si="23"/>
        <v>1</v>
      </c>
    </row>
    <row r="69" spans="1:20" s="146" customFormat="1" ht="134.25" customHeight="1">
      <c r="A69" s="135">
        <v>65</v>
      </c>
      <c r="B69" s="136" t="s">
        <v>178</v>
      </c>
      <c r="C69" s="137" t="s">
        <v>74</v>
      </c>
      <c r="D69" s="137"/>
      <c r="E69" s="147">
        <v>300000</v>
      </c>
      <c r="F69" s="147"/>
      <c r="G69" s="139" t="s">
        <v>71</v>
      </c>
      <c r="H69" s="148">
        <f t="shared" si="19"/>
        <v>33000</v>
      </c>
      <c r="I69" s="139" t="s">
        <v>31</v>
      </c>
      <c r="J69" s="140">
        <f t="shared" si="8"/>
        <v>15000</v>
      </c>
      <c r="K69" s="152" t="s">
        <v>13</v>
      </c>
      <c r="L69" s="149">
        <f t="shared" si="21"/>
        <v>45000</v>
      </c>
      <c r="M69" s="142" t="s">
        <v>18</v>
      </c>
      <c r="N69" s="150">
        <f t="shared" si="20"/>
        <v>206999.99999999997</v>
      </c>
      <c r="O69" s="144" t="b">
        <f t="shared" si="22"/>
        <v>0</v>
      </c>
      <c r="P69" s="145"/>
      <c r="Q69" s="145"/>
      <c r="R69" s="145"/>
      <c r="S69" s="145"/>
      <c r="T69" s="146" t="b">
        <f t="shared" si="23"/>
        <v>1</v>
      </c>
    </row>
    <row r="70" spans="1:20" s="146" customFormat="1" ht="67.5" customHeight="1">
      <c r="A70" s="135">
        <v>66</v>
      </c>
      <c r="B70" s="136" t="s">
        <v>179</v>
      </c>
      <c r="C70" s="137" t="s">
        <v>74</v>
      </c>
      <c r="D70" s="137"/>
      <c r="E70" s="147">
        <v>450000</v>
      </c>
      <c r="F70" s="147"/>
      <c r="G70" s="139" t="s">
        <v>19</v>
      </c>
      <c r="H70" s="148">
        <f>E70*G70</f>
        <v>45000</v>
      </c>
      <c r="I70" s="139" t="s">
        <v>28</v>
      </c>
      <c r="J70" s="140">
        <f t="shared" si="8"/>
        <v>31500.000000000004</v>
      </c>
      <c r="K70" s="152" t="s">
        <v>13</v>
      </c>
      <c r="L70" s="149">
        <f>E70*K70</f>
        <v>67500</v>
      </c>
      <c r="M70" s="142" t="s">
        <v>12</v>
      </c>
      <c r="N70" s="150">
        <f>E70*M70</f>
        <v>306000</v>
      </c>
      <c r="O70" s="144" t="b">
        <f>N70+L70+H70=E70</f>
        <v>0</v>
      </c>
      <c r="P70" s="145"/>
      <c r="Q70" s="145"/>
      <c r="R70" s="145"/>
      <c r="S70" s="145"/>
      <c r="T70" s="146" t="b">
        <f t="shared" si="23"/>
        <v>1</v>
      </c>
    </row>
    <row r="71" spans="1:20" s="146" customFormat="1" ht="137.25" customHeight="1">
      <c r="A71" s="135">
        <v>67</v>
      </c>
      <c r="B71" s="136" t="s">
        <v>180</v>
      </c>
      <c r="C71" s="137" t="s">
        <v>74</v>
      </c>
      <c r="D71" s="137"/>
      <c r="E71" s="147">
        <v>1200000</v>
      </c>
      <c r="F71" s="147"/>
      <c r="G71" s="139" t="s">
        <v>71</v>
      </c>
      <c r="H71" s="148">
        <f>E71*G71</f>
        <v>132000</v>
      </c>
      <c r="I71" s="139" t="s">
        <v>31</v>
      </c>
      <c r="J71" s="140">
        <f t="shared" si="8"/>
        <v>60000</v>
      </c>
      <c r="K71" s="152" t="s">
        <v>13</v>
      </c>
      <c r="L71" s="149">
        <f>E71*K71</f>
        <v>180000</v>
      </c>
      <c r="M71" s="142" t="s">
        <v>18</v>
      </c>
      <c r="N71" s="150">
        <f>E71*M71</f>
        <v>827999.99999999988</v>
      </c>
      <c r="O71" s="144" t="b">
        <f>N71+L71+H71=E71</f>
        <v>0</v>
      </c>
      <c r="P71" s="145"/>
      <c r="Q71" s="145"/>
      <c r="R71" s="145"/>
      <c r="S71" s="145"/>
      <c r="T71" s="146" t="b">
        <f t="shared" si="23"/>
        <v>1</v>
      </c>
    </row>
    <row r="72" spans="1:20" s="146" customFormat="1" ht="87.75" customHeight="1">
      <c r="A72" s="135">
        <v>68</v>
      </c>
      <c r="B72" s="136" t="s">
        <v>181</v>
      </c>
      <c r="C72" s="137" t="s">
        <v>74</v>
      </c>
      <c r="D72" s="137"/>
      <c r="E72" s="147">
        <v>250000</v>
      </c>
      <c r="F72" s="147"/>
      <c r="G72" s="139" t="s">
        <v>19</v>
      </c>
      <c r="H72" s="148">
        <f>E72*G72</f>
        <v>25000</v>
      </c>
      <c r="I72" s="139" t="s">
        <v>31</v>
      </c>
      <c r="J72" s="140">
        <f t="shared" si="8"/>
        <v>12500</v>
      </c>
      <c r="K72" s="139" t="s">
        <v>13</v>
      </c>
      <c r="L72" s="149">
        <f>E72*K72</f>
        <v>37500</v>
      </c>
      <c r="M72" s="142" t="s">
        <v>11</v>
      </c>
      <c r="N72" s="150">
        <f>E72*M72</f>
        <v>175000</v>
      </c>
      <c r="O72" s="144" t="b">
        <f>N72+L72+H72=E72</f>
        <v>0</v>
      </c>
      <c r="P72" s="145"/>
      <c r="Q72" s="145"/>
      <c r="R72" s="145"/>
      <c r="S72" s="145"/>
      <c r="T72" s="146" t="b">
        <f t="shared" si="23"/>
        <v>1</v>
      </c>
    </row>
    <row r="73" spans="1:20" s="146" customFormat="1" ht="87" customHeight="1">
      <c r="A73" s="135">
        <v>69</v>
      </c>
      <c r="B73" s="136" t="s">
        <v>182</v>
      </c>
      <c r="C73" s="137" t="s">
        <v>74</v>
      </c>
      <c r="D73" s="137"/>
      <c r="E73" s="147">
        <v>703000</v>
      </c>
      <c r="F73" s="147"/>
      <c r="G73" s="139" t="s">
        <v>19</v>
      </c>
      <c r="H73" s="148">
        <f t="shared" ref="H73:H80" si="24">E73*G73</f>
        <v>70300</v>
      </c>
      <c r="I73" s="139" t="s">
        <v>31</v>
      </c>
      <c r="J73" s="140">
        <f t="shared" si="8"/>
        <v>35150</v>
      </c>
      <c r="K73" s="152" t="s">
        <v>13</v>
      </c>
      <c r="L73" s="149">
        <f t="shared" ref="L73:L80" si="25">E73*K73</f>
        <v>105450</v>
      </c>
      <c r="M73" s="153" t="s">
        <v>11</v>
      </c>
      <c r="N73" s="150">
        <f t="shared" ref="N73:N80" si="26">E73*M73</f>
        <v>492099.99999999994</v>
      </c>
      <c r="O73" s="144" t="b">
        <f t="shared" ref="O73:O80" si="27">N73+L73+H73=E73</f>
        <v>0</v>
      </c>
      <c r="P73" s="145"/>
      <c r="Q73" s="145"/>
      <c r="R73" s="145"/>
      <c r="S73" s="145"/>
      <c r="T73" s="146" t="b">
        <f t="shared" si="23"/>
        <v>1</v>
      </c>
    </row>
    <row r="74" spans="1:20" s="146" customFormat="1" ht="99.75" customHeight="1">
      <c r="A74" s="135">
        <v>70</v>
      </c>
      <c r="B74" s="136" t="s">
        <v>183</v>
      </c>
      <c r="C74" s="137" t="s">
        <v>74</v>
      </c>
      <c r="D74" s="137"/>
      <c r="E74" s="147">
        <v>250000</v>
      </c>
      <c r="F74" s="147"/>
      <c r="G74" s="139" t="s">
        <v>19</v>
      </c>
      <c r="H74" s="148">
        <f t="shared" si="24"/>
        <v>25000</v>
      </c>
      <c r="I74" s="139" t="s">
        <v>31</v>
      </c>
      <c r="J74" s="140">
        <f t="shared" si="8"/>
        <v>12500</v>
      </c>
      <c r="K74" s="152" t="s">
        <v>13</v>
      </c>
      <c r="L74" s="149">
        <f t="shared" si="25"/>
        <v>37500</v>
      </c>
      <c r="M74" s="153" t="s">
        <v>11</v>
      </c>
      <c r="N74" s="150">
        <f t="shared" si="26"/>
        <v>175000</v>
      </c>
      <c r="O74" s="144" t="b">
        <f t="shared" si="27"/>
        <v>0</v>
      </c>
      <c r="P74" s="145"/>
      <c r="Q74" s="145"/>
      <c r="R74" s="145"/>
      <c r="S74" s="145"/>
      <c r="T74" s="146" t="b">
        <f t="shared" si="23"/>
        <v>1</v>
      </c>
    </row>
    <row r="75" spans="1:20" s="146" customFormat="1" ht="57.75" customHeight="1">
      <c r="A75" s="135">
        <v>71</v>
      </c>
      <c r="B75" s="136" t="s">
        <v>185</v>
      </c>
      <c r="C75" s="137" t="s">
        <v>74</v>
      </c>
      <c r="D75" s="137"/>
      <c r="E75" s="147">
        <v>810000</v>
      </c>
      <c r="F75" s="147"/>
      <c r="G75" s="139" t="s">
        <v>71</v>
      </c>
      <c r="H75" s="148">
        <f>E75*G75</f>
        <v>89100</v>
      </c>
      <c r="I75" s="139" t="s">
        <v>31</v>
      </c>
      <c r="J75" s="140">
        <f t="shared" si="8"/>
        <v>40500</v>
      </c>
      <c r="K75" s="152" t="s">
        <v>13</v>
      </c>
      <c r="L75" s="149">
        <f>E75*K75</f>
        <v>121500</v>
      </c>
      <c r="M75" s="142" t="s">
        <v>18</v>
      </c>
      <c r="N75" s="150">
        <f>E75*M75</f>
        <v>558900</v>
      </c>
      <c r="O75" s="144" t="b">
        <f>N75+L75+H75=E75</f>
        <v>0</v>
      </c>
      <c r="P75" s="145"/>
      <c r="Q75" s="145"/>
      <c r="R75" s="145"/>
      <c r="S75" s="145"/>
      <c r="T75" s="146" t="b">
        <f t="shared" si="23"/>
        <v>1</v>
      </c>
    </row>
    <row r="76" spans="1:20" s="146" customFormat="1" ht="58.5" customHeight="1">
      <c r="A76" s="135">
        <v>72</v>
      </c>
      <c r="B76" s="136" t="s">
        <v>186</v>
      </c>
      <c r="C76" s="137" t="s">
        <v>74</v>
      </c>
      <c r="D76" s="137"/>
      <c r="E76" s="147">
        <v>1400000</v>
      </c>
      <c r="F76" s="147"/>
      <c r="G76" s="139" t="s">
        <v>19</v>
      </c>
      <c r="H76" s="148">
        <f>E76*G76</f>
        <v>140000</v>
      </c>
      <c r="I76" s="139" t="s">
        <v>31</v>
      </c>
      <c r="J76" s="140">
        <f t="shared" ref="J76:J103" si="28">E76*I76</f>
        <v>70000</v>
      </c>
      <c r="K76" s="152" t="s">
        <v>13</v>
      </c>
      <c r="L76" s="149">
        <f>E76*K76</f>
        <v>210000</v>
      </c>
      <c r="M76" s="142" t="s">
        <v>11</v>
      </c>
      <c r="N76" s="150">
        <f>E76*M76</f>
        <v>979999.99999999988</v>
      </c>
      <c r="O76" s="144" t="b">
        <f>N76+L76+H76=E76</f>
        <v>0</v>
      </c>
      <c r="P76" s="145"/>
      <c r="Q76" s="145"/>
      <c r="R76" s="145"/>
      <c r="S76" s="145"/>
      <c r="T76" s="146" t="b">
        <f t="shared" si="23"/>
        <v>1</v>
      </c>
    </row>
    <row r="77" spans="1:20" s="146" customFormat="1" ht="64.5" customHeight="1">
      <c r="A77" s="135">
        <v>73</v>
      </c>
      <c r="B77" s="136" t="s">
        <v>187</v>
      </c>
      <c r="C77" s="137" t="s">
        <v>100</v>
      </c>
      <c r="D77" s="137"/>
      <c r="E77" s="147">
        <v>3200000</v>
      </c>
      <c r="F77" s="147"/>
      <c r="G77" s="139" t="s">
        <v>32</v>
      </c>
      <c r="H77" s="148">
        <f>E77*G77</f>
        <v>416000</v>
      </c>
      <c r="I77" s="139" t="s">
        <v>30</v>
      </c>
      <c r="J77" s="140">
        <f t="shared" si="28"/>
        <v>64000</v>
      </c>
      <c r="K77" s="152" t="s">
        <v>13</v>
      </c>
      <c r="L77" s="149">
        <f t="shared" ref="L77" si="29">E77*K77</f>
        <v>480000</v>
      </c>
      <c r="M77" s="153" t="s">
        <v>11</v>
      </c>
      <c r="N77" s="150">
        <f>E77*M77</f>
        <v>2240000</v>
      </c>
      <c r="O77" s="144" t="b">
        <f t="shared" ref="O77" si="30">N77+L77+H77=E77</f>
        <v>0</v>
      </c>
      <c r="P77" s="145"/>
      <c r="Q77" s="145"/>
      <c r="R77" s="145"/>
      <c r="S77" s="145"/>
      <c r="T77" s="146" t="b">
        <f t="shared" si="23"/>
        <v>1</v>
      </c>
    </row>
    <row r="78" spans="1:20" s="146" customFormat="1" ht="72" customHeight="1">
      <c r="A78" s="135">
        <v>74</v>
      </c>
      <c r="B78" s="136" t="s">
        <v>188</v>
      </c>
      <c r="C78" s="137" t="s">
        <v>100</v>
      </c>
      <c r="D78" s="137"/>
      <c r="E78" s="147">
        <v>520000</v>
      </c>
      <c r="F78" s="147"/>
      <c r="G78" s="139" t="s">
        <v>19</v>
      </c>
      <c r="H78" s="148">
        <f>E78*G78</f>
        <v>52000</v>
      </c>
      <c r="I78" s="139" t="s">
        <v>14</v>
      </c>
      <c r="J78" s="140">
        <f t="shared" si="28"/>
        <v>31200</v>
      </c>
      <c r="K78" s="152" t="s">
        <v>13</v>
      </c>
      <c r="L78" s="149">
        <f>E78*K78</f>
        <v>78000</v>
      </c>
      <c r="M78" s="142" t="s">
        <v>18</v>
      </c>
      <c r="N78" s="150">
        <f>E78*M78</f>
        <v>358800</v>
      </c>
      <c r="O78" s="144" t="b">
        <f>N78+L78+H78=E78</f>
        <v>0</v>
      </c>
      <c r="P78" s="145"/>
      <c r="Q78" s="145"/>
      <c r="R78" s="145"/>
      <c r="S78" s="145"/>
      <c r="T78" s="146" t="b">
        <f t="shared" si="23"/>
        <v>1</v>
      </c>
    </row>
    <row r="79" spans="1:20" s="146" customFormat="1" ht="71.25" customHeight="1">
      <c r="A79" s="135">
        <v>75</v>
      </c>
      <c r="B79" s="136" t="s">
        <v>189</v>
      </c>
      <c r="C79" s="137" t="s">
        <v>115</v>
      </c>
      <c r="D79" s="137"/>
      <c r="E79" s="147">
        <v>800000</v>
      </c>
      <c r="F79" s="147"/>
      <c r="G79" s="139" t="s">
        <v>19</v>
      </c>
      <c r="H79" s="148">
        <f t="shared" si="24"/>
        <v>80000</v>
      </c>
      <c r="I79" s="139" t="s">
        <v>31</v>
      </c>
      <c r="J79" s="140">
        <f t="shared" si="28"/>
        <v>40000</v>
      </c>
      <c r="K79" s="152" t="s">
        <v>13</v>
      </c>
      <c r="L79" s="149">
        <f t="shared" si="25"/>
        <v>120000</v>
      </c>
      <c r="M79" s="142" t="s">
        <v>11</v>
      </c>
      <c r="N79" s="150">
        <f t="shared" si="26"/>
        <v>560000</v>
      </c>
      <c r="O79" s="144" t="b">
        <f t="shared" si="27"/>
        <v>0</v>
      </c>
      <c r="P79" s="145"/>
      <c r="Q79" s="145"/>
      <c r="R79" s="145"/>
      <c r="S79" s="145"/>
      <c r="T79" s="146" t="b">
        <f t="shared" si="23"/>
        <v>1</v>
      </c>
    </row>
    <row r="80" spans="1:20" s="146" customFormat="1" ht="97.5" customHeight="1">
      <c r="A80" s="135">
        <v>76</v>
      </c>
      <c r="B80" s="136" t="s">
        <v>190</v>
      </c>
      <c r="C80" s="137" t="s">
        <v>100</v>
      </c>
      <c r="D80" s="137"/>
      <c r="E80" s="147">
        <v>3200000</v>
      </c>
      <c r="F80" s="147"/>
      <c r="G80" s="139" t="s">
        <v>19</v>
      </c>
      <c r="H80" s="148">
        <f t="shared" si="24"/>
        <v>320000</v>
      </c>
      <c r="I80" s="139" t="s">
        <v>31</v>
      </c>
      <c r="J80" s="140">
        <f t="shared" si="28"/>
        <v>160000</v>
      </c>
      <c r="K80" s="152" t="s">
        <v>13</v>
      </c>
      <c r="L80" s="149">
        <f t="shared" si="25"/>
        <v>480000</v>
      </c>
      <c r="M80" s="142" t="s">
        <v>11</v>
      </c>
      <c r="N80" s="150">
        <f t="shared" si="26"/>
        <v>2240000</v>
      </c>
      <c r="O80" s="144" t="b">
        <f t="shared" si="27"/>
        <v>0</v>
      </c>
      <c r="P80" s="145"/>
      <c r="Q80" s="145"/>
      <c r="R80" s="145"/>
      <c r="S80" s="145"/>
      <c r="T80" s="146" t="b">
        <f t="shared" si="23"/>
        <v>1</v>
      </c>
    </row>
    <row r="81" spans="1:20" s="146" customFormat="1" ht="120.75" customHeight="1">
      <c r="A81" s="135">
        <v>77</v>
      </c>
      <c r="B81" s="136" t="s">
        <v>192</v>
      </c>
      <c r="C81" s="137" t="s">
        <v>168</v>
      </c>
      <c r="D81" s="137"/>
      <c r="E81" s="138">
        <v>1500000</v>
      </c>
      <c r="F81" s="138"/>
      <c r="G81" s="139" t="s">
        <v>20</v>
      </c>
      <c r="H81" s="140">
        <f t="shared" ref="H81" si="31">E81*G81</f>
        <v>270000</v>
      </c>
      <c r="I81" s="139" t="s">
        <v>30</v>
      </c>
      <c r="J81" s="140">
        <f t="shared" si="28"/>
        <v>30000</v>
      </c>
      <c r="K81" s="139" t="s">
        <v>10</v>
      </c>
      <c r="L81" s="141">
        <f t="shared" ref="L81" si="32">E81*K81</f>
        <v>180000</v>
      </c>
      <c r="M81" s="142" t="s">
        <v>12</v>
      </c>
      <c r="N81" s="143">
        <f t="shared" ref="N81" si="33">E81*M81</f>
        <v>1020000.0000000001</v>
      </c>
      <c r="O81" s="144" t="b">
        <f t="shared" ref="O81" si="34">N81+L81+H81=E81</f>
        <v>0</v>
      </c>
      <c r="P81" s="145"/>
      <c r="Q81" s="145"/>
      <c r="R81" s="145"/>
      <c r="S81" s="145"/>
      <c r="T81" s="146" t="b">
        <f t="shared" si="23"/>
        <v>1</v>
      </c>
    </row>
    <row r="82" spans="1:20" s="146" customFormat="1" ht="116.25" customHeight="1">
      <c r="A82" s="135">
        <v>78</v>
      </c>
      <c r="B82" s="136" t="s">
        <v>194</v>
      </c>
      <c r="C82" s="137" t="s">
        <v>83</v>
      </c>
      <c r="D82" s="137"/>
      <c r="E82" s="138">
        <v>400000</v>
      </c>
      <c r="F82" s="138"/>
      <c r="G82" s="139" t="s">
        <v>31</v>
      </c>
      <c r="H82" s="140">
        <f>E82*G82</f>
        <v>20000</v>
      </c>
      <c r="I82" s="139" t="s">
        <v>19</v>
      </c>
      <c r="J82" s="140">
        <f t="shared" si="28"/>
        <v>40000</v>
      </c>
      <c r="K82" s="151" t="s">
        <v>13</v>
      </c>
      <c r="L82" s="141">
        <f>E82*K82</f>
        <v>60000</v>
      </c>
      <c r="M82" s="142" t="s">
        <v>11</v>
      </c>
      <c r="N82" s="143">
        <f>E82*M82</f>
        <v>280000</v>
      </c>
      <c r="O82" s="144" t="b">
        <f>N82+L82+H82=E82</f>
        <v>0</v>
      </c>
      <c r="P82" s="145"/>
      <c r="Q82" s="145"/>
      <c r="R82" s="145"/>
      <c r="S82" s="145"/>
      <c r="T82" s="146" t="b">
        <f t="shared" si="23"/>
        <v>1</v>
      </c>
    </row>
    <row r="83" spans="1:20" s="146" customFormat="1" ht="84.75" customHeight="1">
      <c r="A83" s="135">
        <v>79</v>
      </c>
      <c r="B83" s="136" t="s">
        <v>195</v>
      </c>
      <c r="C83" s="137" t="s">
        <v>83</v>
      </c>
      <c r="D83" s="137"/>
      <c r="E83" s="138">
        <v>3000000</v>
      </c>
      <c r="F83" s="138"/>
      <c r="G83" s="139" t="s">
        <v>31</v>
      </c>
      <c r="H83" s="140">
        <f t="shared" ref="H83:H89" si="35">E83*G83</f>
        <v>150000</v>
      </c>
      <c r="I83" s="139" t="s">
        <v>19</v>
      </c>
      <c r="J83" s="140">
        <f t="shared" si="28"/>
        <v>300000</v>
      </c>
      <c r="K83" s="152" t="s">
        <v>13</v>
      </c>
      <c r="L83" s="141">
        <f t="shared" ref="L83:L89" si="36">E83*K83</f>
        <v>450000</v>
      </c>
      <c r="M83" s="142" t="s">
        <v>11</v>
      </c>
      <c r="N83" s="143">
        <f t="shared" ref="N83:N89" si="37">E83*M83</f>
        <v>2100000</v>
      </c>
      <c r="O83" s="144" t="b">
        <f t="shared" ref="O83:O89" si="38">N83+L83+H83=E83</f>
        <v>0</v>
      </c>
      <c r="P83" s="145"/>
      <c r="Q83" s="145"/>
      <c r="R83" s="145"/>
      <c r="S83" s="145"/>
      <c r="T83" s="146" t="b">
        <f t="shared" si="23"/>
        <v>1</v>
      </c>
    </row>
    <row r="84" spans="1:20" s="146" customFormat="1" ht="84.75" customHeight="1">
      <c r="A84" s="135">
        <v>80</v>
      </c>
      <c r="B84" s="136" t="s">
        <v>196</v>
      </c>
      <c r="C84" s="137" t="s">
        <v>83</v>
      </c>
      <c r="D84" s="137"/>
      <c r="E84" s="147">
        <v>4000000</v>
      </c>
      <c r="F84" s="147"/>
      <c r="G84" s="139" t="s">
        <v>32</v>
      </c>
      <c r="H84" s="148">
        <f t="shared" si="35"/>
        <v>520000</v>
      </c>
      <c r="I84" s="139" t="s">
        <v>30</v>
      </c>
      <c r="J84" s="140">
        <f t="shared" si="28"/>
        <v>80000</v>
      </c>
      <c r="K84" s="152" t="s">
        <v>13</v>
      </c>
      <c r="L84" s="141">
        <f t="shared" si="36"/>
        <v>600000</v>
      </c>
      <c r="M84" s="142" t="s">
        <v>11</v>
      </c>
      <c r="N84" s="150">
        <f t="shared" si="37"/>
        <v>2800000</v>
      </c>
      <c r="O84" s="144" t="b">
        <f t="shared" si="38"/>
        <v>0</v>
      </c>
      <c r="P84" s="145"/>
      <c r="Q84" s="145"/>
      <c r="R84" s="145"/>
      <c r="S84" s="145"/>
      <c r="T84" s="146" t="b">
        <f t="shared" si="23"/>
        <v>1</v>
      </c>
    </row>
    <row r="85" spans="1:20" s="146" customFormat="1" ht="87.75" customHeight="1">
      <c r="A85" s="135">
        <v>81</v>
      </c>
      <c r="B85" s="136" t="s">
        <v>197</v>
      </c>
      <c r="C85" s="137" t="s">
        <v>83</v>
      </c>
      <c r="D85" s="137"/>
      <c r="E85" s="147">
        <v>2500000</v>
      </c>
      <c r="F85" s="147"/>
      <c r="G85" s="139" t="s">
        <v>32</v>
      </c>
      <c r="H85" s="148">
        <f t="shared" si="35"/>
        <v>325000</v>
      </c>
      <c r="I85" s="139" t="s">
        <v>30</v>
      </c>
      <c r="J85" s="140">
        <f t="shared" si="28"/>
        <v>50000</v>
      </c>
      <c r="K85" s="152" t="s">
        <v>13</v>
      </c>
      <c r="L85" s="141">
        <f t="shared" si="36"/>
        <v>375000</v>
      </c>
      <c r="M85" s="142" t="s">
        <v>11</v>
      </c>
      <c r="N85" s="150">
        <f t="shared" si="37"/>
        <v>1750000</v>
      </c>
      <c r="O85" s="144" t="b">
        <f t="shared" si="38"/>
        <v>0</v>
      </c>
      <c r="P85" s="145"/>
      <c r="Q85" s="145"/>
      <c r="R85" s="145"/>
      <c r="S85" s="145"/>
      <c r="T85" s="146" t="b">
        <f t="shared" si="23"/>
        <v>1</v>
      </c>
    </row>
    <row r="86" spans="1:20" s="146" customFormat="1" ht="104.25" customHeight="1">
      <c r="A86" s="135">
        <v>82</v>
      </c>
      <c r="B86" s="136" t="s">
        <v>203</v>
      </c>
      <c r="C86" s="137" t="s">
        <v>83</v>
      </c>
      <c r="D86" s="137"/>
      <c r="E86" s="138">
        <v>3900000</v>
      </c>
      <c r="F86" s="138"/>
      <c r="G86" s="139" t="s">
        <v>32</v>
      </c>
      <c r="H86" s="148">
        <f t="shared" si="35"/>
        <v>507000</v>
      </c>
      <c r="I86" s="139" t="s">
        <v>30</v>
      </c>
      <c r="J86" s="140">
        <f t="shared" si="28"/>
        <v>78000</v>
      </c>
      <c r="K86" s="139" t="s">
        <v>13</v>
      </c>
      <c r="L86" s="141">
        <f t="shared" si="36"/>
        <v>585000</v>
      </c>
      <c r="M86" s="142" t="s">
        <v>11</v>
      </c>
      <c r="N86" s="150">
        <f t="shared" si="37"/>
        <v>2730000</v>
      </c>
      <c r="O86" s="144" t="b">
        <f t="shared" si="38"/>
        <v>0</v>
      </c>
      <c r="P86" s="145"/>
      <c r="Q86" s="145"/>
      <c r="R86" s="145"/>
      <c r="S86" s="145"/>
      <c r="T86" s="146" t="b">
        <f t="shared" si="23"/>
        <v>1</v>
      </c>
    </row>
    <row r="87" spans="1:20" s="146" customFormat="1" ht="103.5" customHeight="1">
      <c r="A87" s="135">
        <v>83</v>
      </c>
      <c r="B87" s="136" t="s">
        <v>204</v>
      </c>
      <c r="C87" s="137" t="s">
        <v>168</v>
      </c>
      <c r="D87" s="137"/>
      <c r="E87" s="147">
        <v>250750</v>
      </c>
      <c r="F87" s="147"/>
      <c r="G87" s="139" t="s">
        <v>32</v>
      </c>
      <c r="H87" s="148">
        <f t="shared" si="35"/>
        <v>32597.5</v>
      </c>
      <c r="I87" s="139" t="s">
        <v>30</v>
      </c>
      <c r="J87" s="140">
        <f t="shared" si="28"/>
        <v>5015</v>
      </c>
      <c r="K87" s="152" t="s">
        <v>13</v>
      </c>
      <c r="L87" s="141">
        <f t="shared" si="36"/>
        <v>37612.5</v>
      </c>
      <c r="M87" s="142" t="s">
        <v>11</v>
      </c>
      <c r="N87" s="150">
        <f t="shared" si="37"/>
        <v>175525</v>
      </c>
      <c r="O87" s="144" t="b">
        <f t="shared" si="38"/>
        <v>0</v>
      </c>
      <c r="P87" s="145"/>
      <c r="Q87" s="145"/>
      <c r="R87" s="145"/>
      <c r="S87" s="145"/>
      <c r="T87" s="146" t="b">
        <f t="shared" si="23"/>
        <v>1</v>
      </c>
    </row>
    <row r="88" spans="1:20" s="146" customFormat="1" ht="88.5" customHeight="1">
      <c r="A88" s="135">
        <v>84</v>
      </c>
      <c r="B88" s="136" t="s">
        <v>205</v>
      </c>
      <c r="C88" s="137" t="s">
        <v>206</v>
      </c>
      <c r="D88" s="137"/>
      <c r="E88" s="147">
        <v>2000000</v>
      </c>
      <c r="F88" s="147"/>
      <c r="G88" s="139" t="s">
        <v>32</v>
      </c>
      <c r="H88" s="148">
        <f t="shared" si="35"/>
        <v>260000</v>
      </c>
      <c r="I88" s="139" t="s">
        <v>30</v>
      </c>
      <c r="J88" s="140">
        <f t="shared" si="28"/>
        <v>40000</v>
      </c>
      <c r="K88" s="152" t="s">
        <v>13</v>
      </c>
      <c r="L88" s="141">
        <f t="shared" si="36"/>
        <v>300000</v>
      </c>
      <c r="M88" s="153" t="s">
        <v>11</v>
      </c>
      <c r="N88" s="150">
        <f t="shared" si="37"/>
        <v>1400000</v>
      </c>
      <c r="O88" s="144" t="b">
        <f t="shared" si="38"/>
        <v>0</v>
      </c>
      <c r="P88" s="145"/>
      <c r="Q88" s="145"/>
      <c r="R88" s="145"/>
      <c r="S88" s="145"/>
      <c r="T88" s="146" t="b">
        <f t="shared" si="23"/>
        <v>1</v>
      </c>
    </row>
    <row r="89" spans="1:20" s="146" customFormat="1" ht="97.5" customHeight="1">
      <c r="A89" s="135">
        <v>85</v>
      </c>
      <c r="B89" s="136" t="s">
        <v>207</v>
      </c>
      <c r="C89" s="137" t="s">
        <v>83</v>
      </c>
      <c r="D89" s="137"/>
      <c r="E89" s="147">
        <v>1000000</v>
      </c>
      <c r="F89" s="147"/>
      <c r="G89" s="139" t="s">
        <v>32</v>
      </c>
      <c r="H89" s="148">
        <f t="shared" si="35"/>
        <v>130000</v>
      </c>
      <c r="I89" s="139" t="s">
        <v>30</v>
      </c>
      <c r="J89" s="140">
        <f t="shared" si="28"/>
        <v>20000</v>
      </c>
      <c r="K89" s="152" t="s">
        <v>13</v>
      </c>
      <c r="L89" s="149">
        <f t="shared" si="36"/>
        <v>150000</v>
      </c>
      <c r="M89" s="142" t="s">
        <v>11</v>
      </c>
      <c r="N89" s="150">
        <f t="shared" si="37"/>
        <v>700000</v>
      </c>
      <c r="O89" s="144" t="b">
        <f t="shared" si="38"/>
        <v>0</v>
      </c>
      <c r="P89" s="145"/>
      <c r="Q89" s="145"/>
      <c r="R89" s="145"/>
      <c r="S89" s="145"/>
      <c r="T89" s="146" t="b">
        <f t="shared" si="23"/>
        <v>1</v>
      </c>
    </row>
    <row r="90" spans="1:20" s="146" customFormat="1" ht="84.75" customHeight="1">
      <c r="A90" s="135">
        <v>86</v>
      </c>
      <c r="B90" s="136" t="s">
        <v>213</v>
      </c>
      <c r="C90" s="137" t="s">
        <v>214</v>
      </c>
      <c r="D90" s="137"/>
      <c r="E90" s="147">
        <v>1500000</v>
      </c>
      <c r="F90" s="147"/>
      <c r="G90" s="139" t="s">
        <v>32</v>
      </c>
      <c r="H90" s="148">
        <f>E90*G90</f>
        <v>195000</v>
      </c>
      <c r="I90" s="139" t="s">
        <v>30</v>
      </c>
      <c r="J90" s="140">
        <f t="shared" si="28"/>
        <v>30000</v>
      </c>
      <c r="K90" s="152" t="s">
        <v>13</v>
      </c>
      <c r="L90" s="149">
        <f>E90*K90</f>
        <v>225000</v>
      </c>
      <c r="M90" s="142" t="s">
        <v>11</v>
      </c>
      <c r="N90" s="150">
        <f>E90*M90</f>
        <v>1050000</v>
      </c>
      <c r="O90" s="144" t="b">
        <f>N90+L90+H90=E90</f>
        <v>0</v>
      </c>
      <c r="P90" s="145"/>
      <c r="Q90" s="145"/>
      <c r="R90" s="145"/>
      <c r="S90" s="145"/>
      <c r="T90" s="146" t="b">
        <f t="shared" si="23"/>
        <v>1</v>
      </c>
    </row>
    <row r="91" spans="1:20" s="146" customFormat="1" ht="86.25" customHeight="1">
      <c r="A91" s="135">
        <v>87</v>
      </c>
      <c r="B91" s="136" t="s">
        <v>217</v>
      </c>
      <c r="C91" s="137" t="s">
        <v>212</v>
      </c>
      <c r="D91" s="137"/>
      <c r="E91" s="147">
        <v>3000000</v>
      </c>
      <c r="F91" s="147"/>
      <c r="G91" s="139" t="s">
        <v>19</v>
      </c>
      <c r="H91" s="148">
        <f>E91*G91</f>
        <v>300000</v>
      </c>
      <c r="I91" s="139" t="s">
        <v>14</v>
      </c>
      <c r="J91" s="140">
        <f t="shared" si="28"/>
        <v>180000</v>
      </c>
      <c r="K91" s="139" t="s">
        <v>17</v>
      </c>
      <c r="L91" s="149">
        <f t="shared" ref="L91" si="39">E91*K91</f>
        <v>510000.00000000006</v>
      </c>
      <c r="M91" s="142" t="s">
        <v>21</v>
      </c>
      <c r="N91" s="150">
        <f>E91*M91</f>
        <v>2010000.0000000002</v>
      </c>
      <c r="O91" s="144" t="b">
        <f>N91+L91+H91=E91</f>
        <v>0</v>
      </c>
      <c r="P91" s="145"/>
      <c r="Q91" s="145"/>
      <c r="R91" s="145"/>
      <c r="S91" s="145"/>
      <c r="T91" s="146" t="b">
        <f t="shared" si="23"/>
        <v>1</v>
      </c>
    </row>
    <row r="92" spans="1:20" s="146" customFormat="1" ht="84.75" customHeight="1">
      <c r="A92" s="135">
        <v>88</v>
      </c>
      <c r="B92" s="136" t="s">
        <v>219</v>
      </c>
      <c r="C92" s="137" t="s">
        <v>214</v>
      </c>
      <c r="D92" s="137"/>
      <c r="E92" s="147">
        <v>1000000</v>
      </c>
      <c r="F92" s="147"/>
      <c r="G92" s="139" t="s">
        <v>32</v>
      </c>
      <c r="H92" s="148">
        <f t="shared" ref="H92" si="40">E92*G92</f>
        <v>130000</v>
      </c>
      <c r="I92" s="139" t="s">
        <v>30</v>
      </c>
      <c r="J92" s="140">
        <f t="shared" si="28"/>
        <v>20000</v>
      </c>
      <c r="K92" s="152" t="s">
        <v>13</v>
      </c>
      <c r="L92" s="149">
        <f t="shared" ref="L92:L103" si="41">E92*K92</f>
        <v>150000</v>
      </c>
      <c r="M92" s="153" t="s">
        <v>11</v>
      </c>
      <c r="N92" s="150">
        <f t="shared" ref="N92" si="42">E92*M92</f>
        <v>700000</v>
      </c>
      <c r="O92" s="144" t="b">
        <f t="shared" ref="O92" si="43">N92+L92+H92=E92</f>
        <v>0</v>
      </c>
      <c r="P92" s="145"/>
      <c r="Q92" s="145"/>
      <c r="R92" s="145"/>
      <c r="S92" s="145"/>
      <c r="T92" s="146" t="b">
        <f t="shared" si="23"/>
        <v>1</v>
      </c>
    </row>
    <row r="93" spans="1:20" s="146" customFormat="1" ht="105.75" customHeight="1">
      <c r="A93" s="135">
        <v>89</v>
      </c>
      <c r="B93" s="136" t="s">
        <v>221</v>
      </c>
      <c r="C93" s="137" t="s">
        <v>100</v>
      </c>
      <c r="D93" s="137"/>
      <c r="E93" s="147">
        <v>2500000</v>
      </c>
      <c r="F93" s="147"/>
      <c r="G93" s="139" t="s">
        <v>19</v>
      </c>
      <c r="H93" s="148">
        <f>E93*G93</f>
        <v>250000</v>
      </c>
      <c r="I93" s="139" t="s">
        <v>14</v>
      </c>
      <c r="J93" s="140">
        <f t="shared" si="28"/>
        <v>150000</v>
      </c>
      <c r="K93" s="152" t="s">
        <v>13</v>
      </c>
      <c r="L93" s="149">
        <f t="shared" si="41"/>
        <v>375000</v>
      </c>
      <c r="M93" s="142" t="s">
        <v>18</v>
      </c>
      <c r="N93" s="150">
        <f>E93*M93</f>
        <v>1724999.9999999998</v>
      </c>
      <c r="O93" s="144"/>
      <c r="P93" s="145"/>
      <c r="Q93" s="145"/>
      <c r="R93" s="145"/>
      <c r="S93" s="145"/>
      <c r="T93" s="146" t="b">
        <f t="shared" si="23"/>
        <v>1</v>
      </c>
    </row>
    <row r="94" spans="1:20" s="146" customFormat="1" ht="75.75" customHeight="1">
      <c r="A94" s="135">
        <v>90</v>
      </c>
      <c r="B94" s="136" t="s">
        <v>222</v>
      </c>
      <c r="C94" s="137" t="s">
        <v>223</v>
      </c>
      <c r="D94" s="137"/>
      <c r="E94" s="147">
        <v>3500000</v>
      </c>
      <c r="F94" s="147"/>
      <c r="G94" s="139" t="s">
        <v>32</v>
      </c>
      <c r="H94" s="148">
        <f>E94*G94</f>
        <v>455000</v>
      </c>
      <c r="I94" s="139" t="s">
        <v>33</v>
      </c>
      <c r="J94" s="140">
        <f t="shared" si="28"/>
        <v>105000</v>
      </c>
      <c r="K94" s="152" t="s">
        <v>13</v>
      </c>
      <c r="L94" s="149">
        <f t="shared" si="41"/>
        <v>525000</v>
      </c>
      <c r="M94" s="142" t="s">
        <v>18</v>
      </c>
      <c r="N94" s="150">
        <f>E94*M94</f>
        <v>2415000</v>
      </c>
      <c r="O94" s="144" t="b">
        <f>N94+L94+H94=E94</f>
        <v>0</v>
      </c>
      <c r="P94" s="145"/>
      <c r="Q94" s="145"/>
      <c r="R94" s="145"/>
      <c r="S94" s="145"/>
      <c r="T94" s="146" t="b">
        <f t="shared" si="23"/>
        <v>1</v>
      </c>
    </row>
    <row r="95" spans="1:20" s="146" customFormat="1" ht="105.75" customHeight="1">
      <c r="A95" s="135">
        <v>91</v>
      </c>
      <c r="B95" s="136" t="s">
        <v>226</v>
      </c>
      <c r="C95" s="137" t="s">
        <v>100</v>
      </c>
      <c r="D95" s="137"/>
      <c r="E95" s="147">
        <v>2000000</v>
      </c>
      <c r="F95" s="147"/>
      <c r="G95" s="139" t="s">
        <v>13</v>
      </c>
      <c r="H95" s="148">
        <f t="shared" ref="H95:H103" si="44">E95*G95</f>
        <v>300000</v>
      </c>
      <c r="I95" s="139" t="s">
        <v>31</v>
      </c>
      <c r="J95" s="140">
        <f t="shared" si="28"/>
        <v>100000</v>
      </c>
      <c r="K95" s="139" t="s">
        <v>13</v>
      </c>
      <c r="L95" s="149">
        <f t="shared" si="41"/>
        <v>300000</v>
      </c>
      <c r="M95" s="142" t="s">
        <v>22</v>
      </c>
      <c r="N95" s="150">
        <f t="shared" ref="N95:N103" si="45">E95*M95</f>
        <v>1300000</v>
      </c>
      <c r="O95" s="144" t="b">
        <f t="shared" ref="O95" si="46">N95+L95+H95=E95</f>
        <v>0</v>
      </c>
      <c r="P95" s="145"/>
      <c r="Q95" s="145"/>
      <c r="R95" s="145"/>
      <c r="S95" s="145"/>
      <c r="T95" s="146" t="b">
        <f t="shared" si="23"/>
        <v>1</v>
      </c>
    </row>
    <row r="96" spans="1:20" s="146" customFormat="1" ht="86.25" customHeight="1">
      <c r="A96" s="135">
        <v>92</v>
      </c>
      <c r="B96" s="136" t="s">
        <v>227</v>
      </c>
      <c r="C96" s="137" t="s">
        <v>83</v>
      </c>
      <c r="D96" s="137"/>
      <c r="E96" s="147">
        <v>300000</v>
      </c>
      <c r="F96" s="147"/>
      <c r="G96" s="139" t="s">
        <v>19</v>
      </c>
      <c r="H96" s="148">
        <f t="shared" si="44"/>
        <v>30000</v>
      </c>
      <c r="I96" s="139" t="s">
        <v>31</v>
      </c>
      <c r="J96" s="140">
        <f t="shared" si="28"/>
        <v>15000</v>
      </c>
      <c r="K96" s="139" t="s">
        <v>13</v>
      </c>
      <c r="L96" s="149">
        <f t="shared" si="41"/>
        <v>45000</v>
      </c>
      <c r="M96" s="142" t="s">
        <v>11</v>
      </c>
      <c r="N96" s="150">
        <f t="shared" si="45"/>
        <v>210000</v>
      </c>
      <c r="O96" s="144"/>
      <c r="P96" s="145"/>
      <c r="Q96" s="145"/>
      <c r="R96" s="145"/>
      <c r="S96" s="145"/>
      <c r="T96" s="146" t="b">
        <f t="shared" si="23"/>
        <v>1</v>
      </c>
    </row>
    <row r="97" spans="1:20" s="146" customFormat="1" ht="80.25" customHeight="1">
      <c r="A97" s="135">
        <v>93</v>
      </c>
      <c r="B97" s="136" t="s">
        <v>229</v>
      </c>
      <c r="C97" s="137" t="s">
        <v>115</v>
      </c>
      <c r="D97" s="137"/>
      <c r="E97" s="147">
        <v>750000</v>
      </c>
      <c r="F97" s="147"/>
      <c r="G97" s="139" t="s">
        <v>32</v>
      </c>
      <c r="H97" s="148">
        <f t="shared" si="44"/>
        <v>97500</v>
      </c>
      <c r="I97" s="139" t="s">
        <v>30</v>
      </c>
      <c r="J97" s="140">
        <f t="shared" si="28"/>
        <v>15000</v>
      </c>
      <c r="K97" s="152" t="s">
        <v>13</v>
      </c>
      <c r="L97" s="149">
        <f t="shared" si="41"/>
        <v>112500</v>
      </c>
      <c r="M97" s="153" t="s">
        <v>11</v>
      </c>
      <c r="N97" s="150">
        <f t="shared" si="45"/>
        <v>525000</v>
      </c>
      <c r="O97" s="144" t="b">
        <f t="shared" ref="O97:O103" si="47">N97+L97+H97=E97</f>
        <v>0</v>
      </c>
      <c r="P97" s="145"/>
      <c r="Q97" s="145"/>
      <c r="R97" s="145"/>
      <c r="S97" s="145"/>
      <c r="T97" s="146" t="b">
        <f t="shared" si="23"/>
        <v>1</v>
      </c>
    </row>
    <row r="98" spans="1:20" s="146" customFormat="1" ht="84" customHeight="1">
      <c r="A98" s="135">
        <v>94</v>
      </c>
      <c r="B98" s="136" t="s">
        <v>231</v>
      </c>
      <c r="C98" s="137" t="s">
        <v>115</v>
      </c>
      <c r="D98" s="137"/>
      <c r="E98" s="147">
        <v>700000</v>
      </c>
      <c r="F98" s="147"/>
      <c r="G98" s="139" t="s">
        <v>32</v>
      </c>
      <c r="H98" s="148">
        <f t="shared" si="44"/>
        <v>91000</v>
      </c>
      <c r="I98" s="139" t="s">
        <v>30</v>
      </c>
      <c r="J98" s="140">
        <f t="shared" si="28"/>
        <v>14000</v>
      </c>
      <c r="K98" s="152" t="s">
        <v>13</v>
      </c>
      <c r="L98" s="149">
        <f t="shared" si="41"/>
        <v>105000</v>
      </c>
      <c r="M98" s="153" t="s">
        <v>11</v>
      </c>
      <c r="N98" s="150">
        <f t="shared" si="45"/>
        <v>489999.99999999994</v>
      </c>
      <c r="O98" s="144" t="b">
        <f t="shared" si="47"/>
        <v>0</v>
      </c>
      <c r="P98" s="145"/>
      <c r="Q98" s="145"/>
      <c r="R98" s="145"/>
      <c r="S98" s="145"/>
      <c r="T98" s="146" t="b">
        <f t="shared" si="23"/>
        <v>1</v>
      </c>
    </row>
    <row r="99" spans="1:20" s="146" customFormat="1" ht="72.75" customHeight="1">
      <c r="A99" s="135">
        <v>95</v>
      </c>
      <c r="B99" s="136" t="s">
        <v>232</v>
      </c>
      <c r="C99" s="137" t="s">
        <v>15</v>
      </c>
      <c r="D99" s="137"/>
      <c r="E99" s="147">
        <v>1500000</v>
      </c>
      <c r="F99" s="147"/>
      <c r="G99" s="139" t="s">
        <v>19</v>
      </c>
      <c r="H99" s="148">
        <f t="shared" si="44"/>
        <v>150000</v>
      </c>
      <c r="I99" s="139" t="s">
        <v>31</v>
      </c>
      <c r="J99" s="140">
        <f t="shared" si="28"/>
        <v>75000</v>
      </c>
      <c r="K99" s="152" t="s">
        <v>13</v>
      </c>
      <c r="L99" s="149">
        <f t="shared" si="41"/>
        <v>225000</v>
      </c>
      <c r="M99" s="153" t="s">
        <v>11</v>
      </c>
      <c r="N99" s="150">
        <f t="shared" si="45"/>
        <v>1050000</v>
      </c>
      <c r="O99" s="144" t="b">
        <f t="shared" si="47"/>
        <v>0</v>
      </c>
      <c r="P99" s="145"/>
      <c r="Q99" s="145"/>
      <c r="R99" s="145"/>
      <c r="S99" s="145"/>
      <c r="T99" s="146" t="b">
        <f t="shared" si="23"/>
        <v>1</v>
      </c>
    </row>
    <row r="100" spans="1:20" s="146" customFormat="1" ht="147" customHeight="1">
      <c r="A100" s="135">
        <v>96</v>
      </c>
      <c r="B100" s="136" t="s">
        <v>235</v>
      </c>
      <c r="C100" s="137" t="s">
        <v>212</v>
      </c>
      <c r="D100" s="137"/>
      <c r="E100" s="147">
        <v>1700000</v>
      </c>
      <c r="F100" s="147"/>
      <c r="G100" s="139" t="s">
        <v>19</v>
      </c>
      <c r="H100" s="148">
        <f t="shared" si="44"/>
        <v>170000</v>
      </c>
      <c r="I100" s="139" t="s">
        <v>31</v>
      </c>
      <c r="J100" s="140">
        <f t="shared" si="28"/>
        <v>85000</v>
      </c>
      <c r="K100" s="139" t="s">
        <v>13</v>
      </c>
      <c r="L100" s="149">
        <f t="shared" si="41"/>
        <v>255000</v>
      </c>
      <c r="M100" s="142" t="s">
        <v>11</v>
      </c>
      <c r="N100" s="150">
        <f t="shared" si="45"/>
        <v>1190000</v>
      </c>
      <c r="O100" s="144" t="b">
        <f t="shared" si="47"/>
        <v>0</v>
      </c>
      <c r="P100" s="145"/>
      <c r="Q100" s="145"/>
      <c r="R100" s="145"/>
      <c r="S100" s="145"/>
      <c r="T100" s="146" t="b">
        <f t="shared" si="23"/>
        <v>1</v>
      </c>
    </row>
    <row r="101" spans="1:20" s="146" customFormat="1" ht="121.5" customHeight="1">
      <c r="A101" s="135">
        <v>97</v>
      </c>
      <c r="B101" s="136" t="s">
        <v>238</v>
      </c>
      <c r="C101" s="137" t="s">
        <v>74</v>
      </c>
      <c r="D101" s="137"/>
      <c r="E101" s="147">
        <v>750000</v>
      </c>
      <c r="F101" s="147"/>
      <c r="G101" s="139" t="s">
        <v>19</v>
      </c>
      <c r="H101" s="148">
        <f t="shared" si="44"/>
        <v>75000</v>
      </c>
      <c r="I101" s="139" t="s">
        <v>14</v>
      </c>
      <c r="J101" s="140">
        <f t="shared" si="28"/>
        <v>45000</v>
      </c>
      <c r="K101" s="152" t="s">
        <v>13</v>
      </c>
      <c r="L101" s="149">
        <f t="shared" si="41"/>
        <v>112500</v>
      </c>
      <c r="M101" s="142" t="s">
        <v>18</v>
      </c>
      <c r="N101" s="150">
        <f t="shared" si="45"/>
        <v>517499.99999999994</v>
      </c>
      <c r="O101" s="144" t="b">
        <f t="shared" si="47"/>
        <v>0</v>
      </c>
      <c r="P101" s="145"/>
      <c r="Q101" s="145"/>
      <c r="R101" s="145"/>
      <c r="S101" s="145"/>
      <c r="T101" s="146" t="b">
        <f t="shared" si="23"/>
        <v>1</v>
      </c>
    </row>
    <row r="102" spans="1:20" s="146" customFormat="1" ht="118.5" customHeight="1">
      <c r="A102" s="135">
        <v>98</v>
      </c>
      <c r="B102" s="136" t="s">
        <v>239</v>
      </c>
      <c r="C102" s="137" t="s">
        <v>74</v>
      </c>
      <c r="D102" s="137"/>
      <c r="E102" s="147">
        <v>500000</v>
      </c>
      <c r="F102" s="147"/>
      <c r="G102" s="139" t="s">
        <v>19</v>
      </c>
      <c r="H102" s="148">
        <f t="shared" si="44"/>
        <v>50000</v>
      </c>
      <c r="I102" s="139" t="s">
        <v>31</v>
      </c>
      <c r="J102" s="140">
        <f t="shared" si="28"/>
        <v>25000</v>
      </c>
      <c r="K102" s="139" t="s">
        <v>13</v>
      </c>
      <c r="L102" s="149">
        <f t="shared" si="41"/>
        <v>75000</v>
      </c>
      <c r="M102" s="142" t="s">
        <v>11</v>
      </c>
      <c r="N102" s="150">
        <f t="shared" si="45"/>
        <v>350000</v>
      </c>
      <c r="O102" s="144" t="b">
        <f t="shared" si="47"/>
        <v>0</v>
      </c>
      <c r="P102" s="145"/>
      <c r="Q102" s="145"/>
      <c r="R102" s="145"/>
      <c r="S102" s="145"/>
      <c r="T102" s="146" t="b">
        <f t="shared" si="23"/>
        <v>1</v>
      </c>
    </row>
    <row r="103" spans="1:20" s="146" customFormat="1" ht="89.25" customHeight="1">
      <c r="A103" s="135">
        <v>99</v>
      </c>
      <c r="B103" s="136" t="s">
        <v>240</v>
      </c>
      <c r="C103" s="137" t="s">
        <v>74</v>
      </c>
      <c r="D103" s="137"/>
      <c r="E103" s="147">
        <v>200000</v>
      </c>
      <c r="F103" s="147"/>
      <c r="G103" s="139" t="s">
        <v>19</v>
      </c>
      <c r="H103" s="148">
        <f t="shared" si="44"/>
        <v>20000</v>
      </c>
      <c r="I103" s="139" t="s">
        <v>31</v>
      </c>
      <c r="J103" s="140">
        <f t="shared" si="28"/>
        <v>10000</v>
      </c>
      <c r="K103" s="139" t="s">
        <v>13</v>
      </c>
      <c r="L103" s="149">
        <f t="shared" si="41"/>
        <v>30000</v>
      </c>
      <c r="M103" s="142" t="s">
        <v>11</v>
      </c>
      <c r="N103" s="150">
        <f t="shared" si="45"/>
        <v>140000</v>
      </c>
      <c r="O103" s="144" t="b">
        <f t="shared" si="47"/>
        <v>0</v>
      </c>
      <c r="P103" s="145"/>
      <c r="Q103" s="145"/>
      <c r="R103" s="145"/>
      <c r="S103" s="145"/>
      <c r="T103" s="146" t="b">
        <f t="shared" si="23"/>
        <v>1</v>
      </c>
    </row>
    <row r="104" spans="1:20" s="146" customFormat="1" ht="71.25" customHeight="1">
      <c r="A104" s="135">
        <v>100</v>
      </c>
      <c r="B104" s="136" t="s">
        <v>91</v>
      </c>
      <c r="C104" s="137" t="s">
        <v>81</v>
      </c>
      <c r="D104" s="137"/>
      <c r="E104" s="147">
        <v>2300000</v>
      </c>
      <c r="F104" s="147"/>
      <c r="G104" s="139" t="s">
        <v>20</v>
      </c>
      <c r="H104" s="148">
        <f t="shared" ref="H104" si="48">E104*G104</f>
        <v>414000</v>
      </c>
      <c r="I104" s="139" t="s">
        <v>33</v>
      </c>
      <c r="J104" s="140">
        <f t="shared" ref="J104" si="49">E104*I104</f>
        <v>69000</v>
      </c>
      <c r="K104" s="139" t="s">
        <v>72</v>
      </c>
      <c r="L104" s="149">
        <f t="shared" ref="L104" si="50">E104*K104</f>
        <v>506000</v>
      </c>
      <c r="M104" s="142" t="s">
        <v>92</v>
      </c>
      <c r="N104" s="150">
        <f t="shared" ref="N104" si="51">E104*M104</f>
        <v>1311000</v>
      </c>
      <c r="O104" s="144" t="b">
        <f t="shared" ref="O104" si="52">N104+L104+H104=E104</f>
        <v>0</v>
      </c>
      <c r="P104" s="145"/>
      <c r="Q104" s="145"/>
      <c r="R104" s="145"/>
      <c r="S104" s="145"/>
      <c r="T104" s="146" t="b">
        <f t="shared" ref="T104" si="53">E104=(H104+J104+L104+N104)</f>
        <v>1</v>
      </c>
    </row>
    <row r="105" spans="1:20" s="146" customFormat="1" ht="103.5" customHeight="1">
      <c r="A105" s="135">
        <v>101</v>
      </c>
      <c r="B105" s="136" t="s">
        <v>89</v>
      </c>
      <c r="C105" s="137" t="s">
        <v>83</v>
      </c>
      <c r="D105" s="137"/>
      <c r="E105" s="147">
        <v>3000000</v>
      </c>
      <c r="F105" s="147"/>
      <c r="G105" s="139" t="s">
        <v>32</v>
      </c>
      <c r="H105" s="148">
        <f t="shared" ref="H105" si="54">E105*G105</f>
        <v>390000</v>
      </c>
      <c r="I105" s="139" t="s">
        <v>30</v>
      </c>
      <c r="J105" s="140">
        <f t="shared" ref="J105" si="55">E105*I105</f>
        <v>60000</v>
      </c>
      <c r="K105" s="139" t="s">
        <v>72</v>
      </c>
      <c r="L105" s="149">
        <f t="shared" ref="L105" si="56">E105*K105</f>
        <v>660000</v>
      </c>
      <c r="M105" s="142" t="s">
        <v>76</v>
      </c>
      <c r="N105" s="150">
        <f t="shared" ref="N105" si="57">E105*M105</f>
        <v>1890000</v>
      </c>
      <c r="O105" s="144" t="b">
        <f t="shared" ref="O105" si="58">N105+L105+H105=E105</f>
        <v>0</v>
      </c>
      <c r="P105" s="145"/>
      <c r="Q105" s="145"/>
      <c r="R105" s="145"/>
      <c r="S105" s="145"/>
      <c r="T105" s="146" t="b">
        <f t="shared" ref="T105" si="59">E105=(H105+J105+L105+N105)</f>
        <v>1</v>
      </c>
    </row>
    <row r="106" spans="1:20" s="146" customFormat="1" ht="117" customHeight="1">
      <c r="A106" s="135">
        <v>102</v>
      </c>
      <c r="B106" s="136" t="s">
        <v>78</v>
      </c>
      <c r="C106" s="137" t="s">
        <v>74</v>
      </c>
      <c r="D106" s="137"/>
      <c r="E106" s="147">
        <v>320000</v>
      </c>
      <c r="F106" s="147"/>
      <c r="G106" s="139" t="s">
        <v>16</v>
      </c>
      <c r="H106" s="148">
        <f t="shared" ref="H106" si="60">E106*G106</f>
        <v>44800.000000000007</v>
      </c>
      <c r="I106" s="139" t="s">
        <v>33</v>
      </c>
      <c r="J106" s="140">
        <f t="shared" ref="J106" si="61">E106*I106</f>
        <v>9600</v>
      </c>
      <c r="K106" s="139" t="s">
        <v>72</v>
      </c>
      <c r="L106" s="149">
        <f t="shared" ref="L106" si="62">E106*K106</f>
        <v>70400</v>
      </c>
      <c r="M106" s="142" t="s">
        <v>79</v>
      </c>
      <c r="N106" s="150">
        <f t="shared" ref="N106" si="63">E106*M106</f>
        <v>195200</v>
      </c>
      <c r="O106" s="144" t="b">
        <f t="shared" ref="O106" si="64">N106+L106+H106=E106</f>
        <v>0</v>
      </c>
      <c r="P106" s="145"/>
      <c r="Q106" s="145"/>
      <c r="R106" s="145"/>
      <c r="S106" s="145"/>
      <c r="T106" s="146" t="b">
        <f t="shared" ref="T106" si="65">E106=(H106+J106+L106+N106)</f>
        <v>1</v>
      </c>
    </row>
    <row r="107" spans="1:20" s="146" customFormat="1" ht="117" customHeight="1">
      <c r="A107" s="135">
        <v>103</v>
      </c>
      <c r="B107" s="136" t="s">
        <v>75</v>
      </c>
      <c r="C107" s="137" t="s">
        <v>168</v>
      </c>
      <c r="D107" s="137"/>
      <c r="E107" s="147">
        <v>1400000</v>
      </c>
      <c r="F107" s="147"/>
      <c r="G107" s="139" t="s">
        <v>19</v>
      </c>
      <c r="H107" s="148">
        <f t="shared" ref="H107" si="66">E107*G107</f>
        <v>140000</v>
      </c>
      <c r="I107" s="139" t="s">
        <v>31</v>
      </c>
      <c r="J107" s="140">
        <f t="shared" ref="J107" si="67">E107*I107</f>
        <v>70000</v>
      </c>
      <c r="K107" s="139" t="s">
        <v>72</v>
      </c>
      <c r="L107" s="149">
        <f t="shared" ref="L107" si="68">E107*K107</f>
        <v>308000</v>
      </c>
      <c r="M107" s="142" t="s">
        <v>76</v>
      </c>
      <c r="N107" s="150">
        <f t="shared" ref="N107" si="69">E107*M107</f>
        <v>882000</v>
      </c>
      <c r="O107" s="144" t="b">
        <f t="shared" ref="O107" si="70">N107+L107+H107=E107</f>
        <v>0</v>
      </c>
      <c r="P107" s="145"/>
      <c r="Q107" s="145"/>
      <c r="R107" s="145"/>
      <c r="S107" s="145"/>
      <c r="T107" s="146" t="b">
        <f t="shared" ref="T107" si="71">E107=(H107+J107+L107+N107)</f>
        <v>1</v>
      </c>
    </row>
    <row r="108" spans="1:20" s="146" customFormat="1" ht="117" customHeight="1">
      <c r="A108" s="135">
        <v>104</v>
      </c>
      <c r="B108" s="136" t="s">
        <v>244</v>
      </c>
      <c r="C108" s="137" t="s">
        <v>168</v>
      </c>
      <c r="D108" s="137"/>
      <c r="E108" s="147">
        <v>400000</v>
      </c>
      <c r="F108" s="147"/>
      <c r="G108" s="139" t="s">
        <v>71</v>
      </c>
      <c r="H108" s="148">
        <f t="shared" ref="H108" si="72">E108*G108</f>
        <v>44000</v>
      </c>
      <c r="I108" s="139" t="s">
        <v>31</v>
      </c>
      <c r="J108" s="140">
        <f t="shared" ref="J108" si="73">E108*I108</f>
        <v>20000</v>
      </c>
      <c r="K108" s="139" t="s">
        <v>72</v>
      </c>
      <c r="L108" s="149">
        <f t="shared" ref="L108" si="74">E108*K108</f>
        <v>88000</v>
      </c>
      <c r="M108" s="142" t="s">
        <v>73</v>
      </c>
      <c r="N108" s="150">
        <f t="shared" ref="N108" si="75">E108*M108</f>
        <v>248000</v>
      </c>
      <c r="O108" s="144" t="b">
        <f t="shared" ref="O108" si="76">N108+L108+H108=E108</f>
        <v>0</v>
      </c>
      <c r="P108" s="145"/>
      <c r="Q108" s="145"/>
      <c r="R108" s="145"/>
      <c r="S108" s="145"/>
      <c r="T108" s="146" t="b">
        <f t="shared" ref="T108" si="77">E108=(H108+J108+L108+N108)</f>
        <v>1</v>
      </c>
    </row>
    <row r="109" spans="1:20" s="146" customFormat="1" ht="117" customHeight="1">
      <c r="A109" s="135">
        <v>105</v>
      </c>
      <c r="B109" s="136" t="s">
        <v>245</v>
      </c>
      <c r="C109" s="137" t="s">
        <v>74</v>
      </c>
      <c r="D109" s="137"/>
      <c r="E109" s="147">
        <v>900000</v>
      </c>
      <c r="F109" s="147"/>
      <c r="G109" s="139" t="s">
        <v>71</v>
      </c>
      <c r="H109" s="148">
        <f t="shared" ref="H109" si="78">E109*G109</f>
        <v>99000</v>
      </c>
      <c r="I109" s="139" t="s">
        <v>31</v>
      </c>
      <c r="J109" s="148">
        <f t="shared" ref="J109" si="79">E109*I109</f>
        <v>45000</v>
      </c>
      <c r="K109" s="139" t="s">
        <v>72</v>
      </c>
      <c r="L109" s="149">
        <f t="shared" ref="L109" si="80">E109*K109</f>
        <v>198000</v>
      </c>
      <c r="M109" s="142" t="s">
        <v>73</v>
      </c>
      <c r="N109" s="150">
        <f t="shared" ref="N109" si="81">E109*M109</f>
        <v>558000</v>
      </c>
      <c r="O109" s="144" t="b">
        <f t="shared" ref="O109" si="82">N109+L109+H109=E109</f>
        <v>0</v>
      </c>
      <c r="P109" s="145"/>
      <c r="Q109" s="145"/>
      <c r="R109" s="145"/>
      <c r="S109" s="145"/>
      <c r="T109" s="146" t="b">
        <f t="shared" ref="T109" si="83">E109=(H109+J109+L109+N109)</f>
        <v>1</v>
      </c>
    </row>
    <row r="110" spans="1:20" s="127" customFormat="1" ht="72.75" customHeight="1">
      <c r="A110" s="115">
        <v>106</v>
      </c>
      <c r="B110" s="116" t="s">
        <v>139</v>
      </c>
      <c r="C110" s="117" t="s">
        <v>115</v>
      </c>
      <c r="D110" s="117"/>
      <c r="E110" s="131">
        <v>2000000</v>
      </c>
      <c r="F110" s="131"/>
      <c r="G110" s="119" t="s">
        <v>32</v>
      </c>
      <c r="H110" s="121">
        <f>E110*G110</f>
        <v>260000</v>
      </c>
      <c r="I110" s="119" t="s">
        <v>30</v>
      </c>
      <c r="J110" s="121">
        <f>E110*I110</f>
        <v>40000</v>
      </c>
      <c r="K110" s="133" t="s">
        <v>72</v>
      </c>
      <c r="L110" s="130">
        <f>E110*K110</f>
        <v>440000</v>
      </c>
      <c r="M110" s="123" t="s">
        <v>76</v>
      </c>
      <c r="N110" s="132">
        <f>E110*M110</f>
        <v>1260000</v>
      </c>
      <c r="O110" s="125" t="b">
        <f>N110+L110+H110=E110</f>
        <v>0</v>
      </c>
      <c r="P110" s="126"/>
      <c r="Q110" s="126"/>
      <c r="R110" s="126"/>
      <c r="S110" s="126"/>
      <c r="T110" s="127" t="b">
        <f>E110=(H110+J110+L110+N110)</f>
        <v>1</v>
      </c>
    </row>
    <row r="111" spans="1:20" s="127" customFormat="1" ht="71.25" customHeight="1">
      <c r="A111" s="115">
        <v>107</v>
      </c>
      <c r="B111" s="116" t="s">
        <v>148</v>
      </c>
      <c r="C111" s="117" t="s">
        <v>149</v>
      </c>
      <c r="D111" s="117" t="s">
        <v>103</v>
      </c>
      <c r="E111" s="131">
        <v>500000</v>
      </c>
      <c r="F111" s="131"/>
      <c r="G111" s="119" t="s">
        <v>32</v>
      </c>
      <c r="H111" s="120">
        <f>E111*G111</f>
        <v>65000</v>
      </c>
      <c r="I111" s="119" t="s">
        <v>30</v>
      </c>
      <c r="J111" s="121">
        <f>E111*I111</f>
        <v>10000</v>
      </c>
      <c r="K111" s="128" t="s">
        <v>13</v>
      </c>
      <c r="L111" s="130">
        <f>E111*K111</f>
        <v>75000</v>
      </c>
      <c r="M111" s="123" t="s">
        <v>11</v>
      </c>
      <c r="N111" s="124">
        <f>E111*M111</f>
        <v>350000</v>
      </c>
      <c r="O111" s="125" t="b">
        <f>N111+L111+H111=E111</f>
        <v>0</v>
      </c>
      <c r="P111" s="126"/>
      <c r="Q111" s="126"/>
      <c r="R111" s="126"/>
      <c r="S111" s="126"/>
      <c r="T111" s="127" t="b">
        <f>E111=(H111+J111+L111+N111)</f>
        <v>1</v>
      </c>
    </row>
    <row r="112" spans="1:20" s="127" customFormat="1" ht="88.5" customHeight="1">
      <c r="A112" s="115">
        <v>108</v>
      </c>
      <c r="B112" s="116" t="s">
        <v>145</v>
      </c>
      <c r="C112" s="117" t="s">
        <v>108</v>
      </c>
      <c r="D112" s="117"/>
      <c r="E112" s="118">
        <v>360000</v>
      </c>
      <c r="F112" s="118"/>
      <c r="G112" s="119" t="s">
        <v>32</v>
      </c>
      <c r="H112" s="120">
        <f>E112*G112</f>
        <v>46800</v>
      </c>
      <c r="I112" s="119" t="s">
        <v>30</v>
      </c>
      <c r="J112" s="121">
        <f>E112*I112</f>
        <v>7200</v>
      </c>
      <c r="K112" s="119" t="s">
        <v>72</v>
      </c>
      <c r="L112" s="130">
        <f>E112*K112</f>
        <v>79200</v>
      </c>
      <c r="M112" s="123" t="s">
        <v>76</v>
      </c>
      <c r="N112" s="124">
        <f>E112*M112</f>
        <v>226800</v>
      </c>
      <c r="O112" s="125" t="b">
        <f>N112+L112+H112=E112</f>
        <v>0</v>
      </c>
      <c r="P112" s="126"/>
      <c r="Q112" s="126"/>
      <c r="R112" s="126"/>
      <c r="S112" s="126"/>
      <c r="T112" s="127" t="b">
        <f>E112=(H112+J112+L112+N112)</f>
        <v>1</v>
      </c>
    </row>
    <row r="113" spans="1:20" s="127" customFormat="1" ht="99" customHeight="1">
      <c r="A113" s="115">
        <v>109</v>
      </c>
      <c r="B113" s="116" t="s">
        <v>156</v>
      </c>
      <c r="C113" s="117" t="s">
        <v>152</v>
      </c>
      <c r="D113" s="117"/>
      <c r="E113" s="118">
        <v>300000</v>
      </c>
      <c r="F113" s="118"/>
      <c r="G113" s="119" t="s">
        <v>32</v>
      </c>
      <c r="H113" s="120">
        <f>E113*G113</f>
        <v>39000</v>
      </c>
      <c r="I113" s="119" t="s">
        <v>30</v>
      </c>
      <c r="J113" s="121">
        <f>E113*I113</f>
        <v>6000</v>
      </c>
      <c r="K113" s="119" t="s">
        <v>72</v>
      </c>
      <c r="L113" s="122">
        <f t="shared" ref="L113" si="84">E113*K113</f>
        <v>66000</v>
      </c>
      <c r="M113" s="123" t="s">
        <v>76</v>
      </c>
      <c r="N113" s="124">
        <f>E113*M113</f>
        <v>189000</v>
      </c>
      <c r="O113" s="125" t="b">
        <f>N113+L113+H113=E113</f>
        <v>0</v>
      </c>
      <c r="P113" s="126"/>
      <c r="Q113" s="126"/>
      <c r="R113" s="126"/>
      <c r="S113" s="126"/>
      <c r="T113" s="127" t="b">
        <f>E113=(H113+J113+L113+N113)</f>
        <v>1</v>
      </c>
    </row>
    <row r="114" spans="1:20" s="127" customFormat="1" ht="89.25" customHeight="1">
      <c r="A114" s="115">
        <v>110</v>
      </c>
      <c r="B114" s="116" t="s">
        <v>84</v>
      </c>
      <c r="C114" s="117" t="s">
        <v>152</v>
      </c>
      <c r="D114" s="117"/>
      <c r="E114" s="118">
        <v>300000</v>
      </c>
      <c r="F114" s="118"/>
      <c r="G114" s="119" t="s">
        <v>32</v>
      </c>
      <c r="H114" s="120">
        <f t="shared" ref="H114" si="85">E114*G114</f>
        <v>39000</v>
      </c>
      <c r="I114" s="119" t="s">
        <v>30</v>
      </c>
      <c r="J114" s="121">
        <f t="shared" ref="J114" si="86">E114*I114</f>
        <v>6000</v>
      </c>
      <c r="K114" s="119" t="s">
        <v>72</v>
      </c>
      <c r="L114" s="122">
        <f t="shared" ref="L114" si="87">E114*K114</f>
        <v>66000</v>
      </c>
      <c r="M114" s="123" t="s">
        <v>76</v>
      </c>
      <c r="N114" s="124">
        <f t="shared" ref="N114" si="88">E114*M114</f>
        <v>189000</v>
      </c>
      <c r="O114" s="125" t="b">
        <f t="shared" ref="O114" si="89">N114+L114+H114=E114</f>
        <v>0</v>
      </c>
      <c r="P114" s="126"/>
      <c r="Q114" s="126"/>
      <c r="R114" s="126"/>
      <c r="S114" s="126"/>
      <c r="T114" s="127" t="b">
        <f t="shared" ref="T114" si="90">E114=(H114+J114+L114+N114)</f>
        <v>1</v>
      </c>
    </row>
    <row r="115" spans="1:20" s="127" customFormat="1" ht="89.25" customHeight="1">
      <c r="A115" s="115">
        <v>111</v>
      </c>
      <c r="B115" s="116" t="s">
        <v>243</v>
      </c>
      <c r="C115" s="117" t="s">
        <v>74</v>
      </c>
      <c r="D115" s="117"/>
      <c r="E115" s="118">
        <v>400000</v>
      </c>
      <c r="F115" s="118"/>
      <c r="G115" s="119" t="s">
        <v>32</v>
      </c>
      <c r="H115" s="120">
        <f t="shared" ref="H115" si="91">E115*G115</f>
        <v>52000</v>
      </c>
      <c r="I115" s="119" t="s">
        <v>30</v>
      </c>
      <c r="J115" s="121">
        <f t="shared" ref="J115" si="92">E115*I115</f>
        <v>8000</v>
      </c>
      <c r="K115" s="119" t="s">
        <v>72</v>
      </c>
      <c r="L115" s="122">
        <f t="shared" ref="L115" si="93">E115*K115</f>
        <v>88000</v>
      </c>
      <c r="M115" s="123" t="s">
        <v>76</v>
      </c>
      <c r="N115" s="124">
        <f t="shared" ref="N115" si="94">E115*M115</f>
        <v>252000</v>
      </c>
      <c r="O115" s="125" t="b">
        <f t="shared" ref="O115" si="95">N115+L115+H115=E115</f>
        <v>0</v>
      </c>
      <c r="P115" s="126"/>
      <c r="Q115" s="126"/>
      <c r="R115" s="126"/>
      <c r="S115" s="126"/>
      <c r="T115" s="127" t="b">
        <f t="shared" ref="T115" si="96">E115=(H115+J115+L115+N115)</f>
        <v>1</v>
      </c>
    </row>
    <row r="116" spans="1:20" s="127" customFormat="1" ht="59.25" customHeight="1">
      <c r="A116" s="115">
        <v>112</v>
      </c>
      <c r="B116" s="116" t="s">
        <v>90</v>
      </c>
      <c r="C116" s="117" t="s">
        <v>149</v>
      </c>
      <c r="D116" s="117"/>
      <c r="E116" s="118">
        <v>300000</v>
      </c>
      <c r="F116" s="118"/>
      <c r="G116" s="119" t="s">
        <v>32</v>
      </c>
      <c r="H116" s="120">
        <f t="shared" ref="H116" si="97">E116*G116</f>
        <v>39000</v>
      </c>
      <c r="I116" s="119" t="s">
        <v>30</v>
      </c>
      <c r="J116" s="121">
        <f t="shared" ref="J116" si="98">E116*I116</f>
        <v>6000</v>
      </c>
      <c r="K116" s="119" t="s">
        <v>72</v>
      </c>
      <c r="L116" s="122">
        <f t="shared" ref="L116" si="99">E116*K116</f>
        <v>66000</v>
      </c>
      <c r="M116" s="123" t="s">
        <v>76</v>
      </c>
      <c r="N116" s="124">
        <f t="shared" ref="N116" si="100">E116*M116</f>
        <v>189000</v>
      </c>
      <c r="O116" s="125" t="b">
        <f t="shared" ref="O116" si="101">N116+L116+H116=E116</f>
        <v>0</v>
      </c>
      <c r="P116" s="126"/>
      <c r="Q116" s="126"/>
      <c r="R116" s="126"/>
      <c r="S116" s="126"/>
      <c r="T116" s="127" t="b">
        <f t="shared" ref="T116" si="102">E116=(H116+J116+L116+N116)</f>
        <v>1</v>
      </c>
    </row>
    <row r="117" spans="1:20" s="127" customFormat="1" ht="84.75" customHeight="1">
      <c r="A117" s="115">
        <v>113</v>
      </c>
      <c r="B117" s="116" t="s">
        <v>236</v>
      </c>
      <c r="C117" s="117" t="s">
        <v>74</v>
      </c>
      <c r="D117" s="117"/>
      <c r="E117" s="118">
        <v>120000</v>
      </c>
      <c r="F117" s="118"/>
      <c r="G117" s="119" t="s">
        <v>32</v>
      </c>
      <c r="H117" s="120">
        <f t="shared" ref="H117:H144" si="103">E117*G117</f>
        <v>15600</v>
      </c>
      <c r="I117" s="119" t="s">
        <v>30</v>
      </c>
      <c r="J117" s="121">
        <f t="shared" ref="J117:J144" si="104">E117*I117</f>
        <v>2400</v>
      </c>
      <c r="K117" s="128" t="s">
        <v>13</v>
      </c>
      <c r="L117" s="122">
        <f t="shared" ref="L117:L128" si="105">E117*K117</f>
        <v>18000</v>
      </c>
      <c r="M117" s="129" t="s">
        <v>11</v>
      </c>
      <c r="N117" s="124">
        <f t="shared" ref="N117:N144" si="106">E117*M117</f>
        <v>84000</v>
      </c>
      <c r="O117" s="125" t="b">
        <f>N117+L117+H117=E117</f>
        <v>0</v>
      </c>
      <c r="P117" s="126"/>
      <c r="Q117" s="126"/>
      <c r="R117" s="126"/>
      <c r="S117" s="126"/>
      <c r="T117" s="127" t="b">
        <f t="shared" ref="T117:T145" si="107">E117=(H117+J117+L117+N117)</f>
        <v>1</v>
      </c>
    </row>
    <row r="118" spans="1:20" s="127" customFormat="1" ht="86.25" customHeight="1">
      <c r="A118" s="115">
        <v>114</v>
      </c>
      <c r="B118" s="116" t="s">
        <v>237</v>
      </c>
      <c r="C118" s="117" t="s">
        <v>74</v>
      </c>
      <c r="D118" s="117"/>
      <c r="E118" s="118">
        <v>425000</v>
      </c>
      <c r="F118" s="118"/>
      <c r="G118" s="119" t="s">
        <v>19</v>
      </c>
      <c r="H118" s="120">
        <f t="shared" si="103"/>
        <v>42500</v>
      </c>
      <c r="I118" s="119" t="s">
        <v>31</v>
      </c>
      <c r="J118" s="121">
        <f t="shared" si="104"/>
        <v>21250</v>
      </c>
      <c r="K118" s="128" t="s">
        <v>13</v>
      </c>
      <c r="L118" s="122">
        <f t="shared" si="105"/>
        <v>63750</v>
      </c>
      <c r="M118" s="129" t="s">
        <v>11</v>
      </c>
      <c r="N118" s="124">
        <f t="shared" si="106"/>
        <v>297500</v>
      </c>
      <c r="O118" s="125" t="b">
        <f>N118+L118+H118=E118</f>
        <v>0</v>
      </c>
      <c r="P118" s="126"/>
      <c r="Q118" s="126"/>
      <c r="R118" s="126"/>
      <c r="S118" s="126"/>
      <c r="T118" s="127" t="b">
        <f t="shared" si="107"/>
        <v>1</v>
      </c>
    </row>
    <row r="119" spans="1:20" s="127" customFormat="1" ht="101.25" customHeight="1">
      <c r="A119" s="115">
        <v>115</v>
      </c>
      <c r="B119" s="116" t="s">
        <v>233</v>
      </c>
      <c r="C119" s="117" t="s">
        <v>234</v>
      </c>
      <c r="D119" s="117"/>
      <c r="E119" s="118">
        <v>400000</v>
      </c>
      <c r="F119" s="118"/>
      <c r="G119" s="119" t="s">
        <v>32</v>
      </c>
      <c r="H119" s="120">
        <f t="shared" si="103"/>
        <v>52000</v>
      </c>
      <c r="I119" s="119" t="s">
        <v>30</v>
      </c>
      <c r="J119" s="121">
        <f t="shared" si="104"/>
        <v>8000</v>
      </c>
      <c r="K119" s="128" t="s">
        <v>13</v>
      </c>
      <c r="L119" s="122">
        <f t="shared" si="105"/>
        <v>60000</v>
      </c>
      <c r="M119" s="129" t="s">
        <v>11</v>
      </c>
      <c r="N119" s="124">
        <f t="shared" si="106"/>
        <v>280000</v>
      </c>
      <c r="O119" s="125" t="b">
        <f>N119+L119+H119=E119</f>
        <v>0</v>
      </c>
      <c r="P119" s="126"/>
      <c r="Q119" s="126"/>
      <c r="R119" s="126"/>
      <c r="S119" s="126"/>
      <c r="T119" s="127" t="b">
        <f t="shared" si="107"/>
        <v>1</v>
      </c>
    </row>
    <row r="120" spans="1:20" s="127" customFormat="1" ht="99.75" customHeight="1">
      <c r="A120" s="115">
        <v>116</v>
      </c>
      <c r="B120" s="116" t="s">
        <v>230</v>
      </c>
      <c r="C120" s="117" t="s">
        <v>100</v>
      </c>
      <c r="D120" s="117"/>
      <c r="E120" s="118">
        <v>4000000</v>
      </c>
      <c r="F120" s="118"/>
      <c r="G120" s="119" t="s">
        <v>32</v>
      </c>
      <c r="H120" s="120">
        <f t="shared" si="103"/>
        <v>520000</v>
      </c>
      <c r="I120" s="119" t="s">
        <v>30</v>
      </c>
      <c r="J120" s="121">
        <f t="shared" si="104"/>
        <v>80000</v>
      </c>
      <c r="K120" s="128" t="s">
        <v>13</v>
      </c>
      <c r="L120" s="122">
        <f t="shared" si="105"/>
        <v>600000</v>
      </c>
      <c r="M120" s="129" t="s">
        <v>11</v>
      </c>
      <c r="N120" s="124">
        <f t="shared" si="106"/>
        <v>2800000</v>
      </c>
      <c r="O120" s="125" t="b">
        <f>N120+L120+H120=E120</f>
        <v>0</v>
      </c>
      <c r="P120" s="126"/>
      <c r="Q120" s="126"/>
      <c r="R120" s="126"/>
      <c r="S120" s="126"/>
      <c r="T120" s="127" t="b">
        <f t="shared" si="107"/>
        <v>1</v>
      </c>
    </row>
    <row r="121" spans="1:20" s="127" customFormat="1" ht="72.75" customHeight="1">
      <c r="A121" s="115">
        <v>117</v>
      </c>
      <c r="B121" s="116" t="s">
        <v>228</v>
      </c>
      <c r="C121" s="117" t="s">
        <v>100</v>
      </c>
      <c r="D121" s="117"/>
      <c r="E121" s="118">
        <v>4000000</v>
      </c>
      <c r="F121" s="118"/>
      <c r="G121" s="119" t="s">
        <v>32</v>
      </c>
      <c r="H121" s="120">
        <f t="shared" si="103"/>
        <v>520000</v>
      </c>
      <c r="I121" s="119" t="s">
        <v>30</v>
      </c>
      <c r="J121" s="121">
        <f t="shared" si="104"/>
        <v>80000</v>
      </c>
      <c r="K121" s="128" t="s">
        <v>13</v>
      </c>
      <c r="L121" s="122">
        <f t="shared" si="105"/>
        <v>600000</v>
      </c>
      <c r="M121" s="129" t="s">
        <v>11</v>
      </c>
      <c r="N121" s="124">
        <f t="shared" si="106"/>
        <v>2800000</v>
      </c>
      <c r="O121" s="125" t="b">
        <f>N121+L121+H121=E121</f>
        <v>0</v>
      </c>
      <c r="P121" s="126"/>
      <c r="Q121" s="126"/>
      <c r="R121" s="126"/>
      <c r="S121" s="126"/>
      <c r="T121" s="127" t="b">
        <f t="shared" si="107"/>
        <v>1</v>
      </c>
    </row>
    <row r="122" spans="1:20" s="127" customFormat="1" ht="85.5" customHeight="1">
      <c r="A122" s="115">
        <v>118</v>
      </c>
      <c r="B122" s="116" t="s">
        <v>220</v>
      </c>
      <c r="C122" s="117" t="s">
        <v>214</v>
      </c>
      <c r="D122" s="117"/>
      <c r="E122" s="118">
        <v>800000</v>
      </c>
      <c r="F122" s="118"/>
      <c r="G122" s="119" t="s">
        <v>32</v>
      </c>
      <c r="H122" s="120">
        <f t="shared" si="103"/>
        <v>104000</v>
      </c>
      <c r="I122" s="119" t="s">
        <v>30</v>
      </c>
      <c r="J122" s="121">
        <f t="shared" si="104"/>
        <v>16000</v>
      </c>
      <c r="K122" s="128" t="s">
        <v>13</v>
      </c>
      <c r="L122" s="122">
        <f t="shared" si="105"/>
        <v>120000</v>
      </c>
      <c r="M122" s="129" t="s">
        <v>11</v>
      </c>
      <c r="N122" s="124">
        <f t="shared" si="106"/>
        <v>560000</v>
      </c>
      <c r="O122" s="125"/>
      <c r="P122" s="126"/>
      <c r="Q122" s="126"/>
      <c r="R122" s="126"/>
      <c r="S122" s="126"/>
      <c r="T122" s="127" t="b">
        <f t="shared" si="107"/>
        <v>1</v>
      </c>
    </row>
    <row r="123" spans="1:20" s="127" customFormat="1" ht="84" customHeight="1">
      <c r="A123" s="115">
        <v>119</v>
      </c>
      <c r="B123" s="116" t="s">
        <v>225</v>
      </c>
      <c r="C123" s="117" t="s">
        <v>115</v>
      </c>
      <c r="D123" s="117"/>
      <c r="E123" s="118">
        <v>2000000</v>
      </c>
      <c r="F123" s="118"/>
      <c r="G123" s="119" t="s">
        <v>32</v>
      </c>
      <c r="H123" s="120">
        <f t="shared" si="103"/>
        <v>260000</v>
      </c>
      <c r="I123" s="119" t="s">
        <v>30</v>
      </c>
      <c r="J123" s="121">
        <f t="shared" si="104"/>
        <v>40000</v>
      </c>
      <c r="K123" s="119" t="s">
        <v>13</v>
      </c>
      <c r="L123" s="122">
        <f t="shared" si="105"/>
        <v>300000</v>
      </c>
      <c r="M123" s="123" t="s">
        <v>11</v>
      </c>
      <c r="N123" s="124">
        <f t="shared" si="106"/>
        <v>1400000</v>
      </c>
      <c r="O123" s="125" t="b">
        <f>N123+L123+H123=E123</f>
        <v>0</v>
      </c>
      <c r="P123" s="126"/>
      <c r="Q123" s="126"/>
      <c r="R123" s="126"/>
      <c r="S123" s="126"/>
      <c r="T123" s="127" t="b">
        <f t="shared" si="107"/>
        <v>1</v>
      </c>
    </row>
    <row r="124" spans="1:20" s="127" customFormat="1" ht="68.25" customHeight="1">
      <c r="A124" s="115">
        <v>120</v>
      </c>
      <c r="B124" s="116" t="s">
        <v>224</v>
      </c>
      <c r="C124" s="117" t="s">
        <v>115</v>
      </c>
      <c r="D124" s="117"/>
      <c r="E124" s="118">
        <v>1150000</v>
      </c>
      <c r="F124" s="118"/>
      <c r="G124" s="119" t="s">
        <v>32</v>
      </c>
      <c r="H124" s="120">
        <f t="shared" si="103"/>
        <v>149500</v>
      </c>
      <c r="I124" s="119" t="s">
        <v>30</v>
      </c>
      <c r="J124" s="121">
        <f t="shared" si="104"/>
        <v>23000</v>
      </c>
      <c r="K124" s="119" t="s">
        <v>13</v>
      </c>
      <c r="L124" s="122">
        <f t="shared" si="105"/>
        <v>172500</v>
      </c>
      <c r="M124" s="123" t="s">
        <v>11</v>
      </c>
      <c r="N124" s="124">
        <f t="shared" si="106"/>
        <v>805000</v>
      </c>
      <c r="O124" s="125"/>
      <c r="P124" s="126"/>
      <c r="Q124" s="126"/>
      <c r="R124" s="126"/>
      <c r="S124" s="126"/>
      <c r="T124" s="127" t="b">
        <f t="shared" si="107"/>
        <v>1</v>
      </c>
    </row>
    <row r="125" spans="1:20" s="127" customFormat="1" ht="85.5" customHeight="1">
      <c r="A125" s="115">
        <v>121</v>
      </c>
      <c r="B125" s="116" t="s">
        <v>218</v>
      </c>
      <c r="C125" s="117" t="s">
        <v>214</v>
      </c>
      <c r="D125" s="117"/>
      <c r="E125" s="118">
        <v>1000000</v>
      </c>
      <c r="F125" s="118"/>
      <c r="G125" s="119" t="s">
        <v>32</v>
      </c>
      <c r="H125" s="120">
        <f t="shared" si="103"/>
        <v>130000</v>
      </c>
      <c r="I125" s="119" t="s">
        <v>30</v>
      </c>
      <c r="J125" s="121">
        <f t="shared" si="104"/>
        <v>20000</v>
      </c>
      <c r="K125" s="119" t="s">
        <v>13</v>
      </c>
      <c r="L125" s="130">
        <f t="shared" si="105"/>
        <v>150000</v>
      </c>
      <c r="M125" s="123" t="s">
        <v>11</v>
      </c>
      <c r="N125" s="124">
        <f t="shared" si="106"/>
        <v>700000</v>
      </c>
      <c r="O125" s="125" t="b">
        <f>N125+L125+H125=E125</f>
        <v>0</v>
      </c>
      <c r="P125" s="126"/>
      <c r="Q125" s="126"/>
      <c r="R125" s="126"/>
      <c r="S125" s="126"/>
      <c r="T125" s="127" t="b">
        <f t="shared" si="107"/>
        <v>1</v>
      </c>
    </row>
    <row r="126" spans="1:20" s="127" customFormat="1" ht="85.5" customHeight="1">
      <c r="A126" s="115">
        <v>122</v>
      </c>
      <c r="B126" s="116" t="s">
        <v>215</v>
      </c>
      <c r="C126" s="117" t="s">
        <v>214</v>
      </c>
      <c r="D126" s="117"/>
      <c r="E126" s="118">
        <v>500000</v>
      </c>
      <c r="F126" s="118"/>
      <c r="G126" s="119" t="s">
        <v>32</v>
      </c>
      <c r="H126" s="120">
        <f t="shared" si="103"/>
        <v>65000</v>
      </c>
      <c r="I126" s="119" t="s">
        <v>30</v>
      </c>
      <c r="J126" s="121">
        <f t="shared" si="104"/>
        <v>10000</v>
      </c>
      <c r="K126" s="128" t="s">
        <v>13</v>
      </c>
      <c r="L126" s="122">
        <f t="shared" si="105"/>
        <v>75000</v>
      </c>
      <c r="M126" s="123" t="s">
        <v>11</v>
      </c>
      <c r="N126" s="124">
        <f t="shared" si="106"/>
        <v>350000</v>
      </c>
      <c r="O126" s="125" t="b">
        <f>N126+L126+H126=E126</f>
        <v>0</v>
      </c>
      <c r="P126" s="126"/>
      <c r="Q126" s="126"/>
      <c r="R126" s="126"/>
      <c r="S126" s="126"/>
      <c r="T126" s="127" t="b">
        <f t="shared" si="107"/>
        <v>1</v>
      </c>
    </row>
    <row r="127" spans="1:20" s="127" customFormat="1" ht="81.75" customHeight="1">
      <c r="A127" s="115">
        <v>123</v>
      </c>
      <c r="B127" s="116" t="s">
        <v>216</v>
      </c>
      <c r="C127" s="117" t="s">
        <v>214</v>
      </c>
      <c r="D127" s="117"/>
      <c r="E127" s="118">
        <v>150000</v>
      </c>
      <c r="F127" s="118"/>
      <c r="G127" s="119" t="s">
        <v>32</v>
      </c>
      <c r="H127" s="120">
        <f t="shared" si="103"/>
        <v>19500</v>
      </c>
      <c r="I127" s="119" t="s">
        <v>30</v>
      </c>
      <c r="J127" s="121">
        <f t="shared" si="104"/>
        <v>3000</v>
      </c>
      <c r="K127" s="128" t="s">
        <v>13</v>
      </c>
      <c r="L127" s="122">
        <f t="shared" si="105"/>
        <v>22500</v>
      </c>
      <c r="M127" s="123" t="s">
        <v>11</v>
      </c>
      <c r="N127" s="124">
        <f t="shared" si="106"/>
        <v>105000</v>
      </c>
      <c r="O127" s="125" t="b">
        <f>N127+L127+H127=E127</f>
        <v>0</v>
      </c>
      <c r="P127" s="126"/>
      <c r="Q127" s="126"/>
      <c r="R127" s="126"/>
      <c r="S127" s="126"/>
      <c r="T127" s="127" t="b">
        <f t="shared" si="107"/>
        <v>1</v>
      </c>
    </row>
    <row r="128" spans="1:20" s="127" customFormat="1" ht="72" customHeight="1">
      <c r="A128" s="115">
        <v>124</v>
      </c>
      <c r="B128" s="116" t="s">
        <v>210</v>
      </c>
      <c r="C128" s="117" t="s">
        <v>108</v>
      </c>
      <c r="D128" s="117"/>
      <c r="E128" s="131">
        <v>300000</v>
      </c>
      <c r="F128" s="131"/>
      <c r="G128" s="119" t="s">
        <v>32</v>
      </c>
      <c r="H128" s="121">
        <f t="shared" si="103"/>
        <v>39000</v>
      </c>
      <c r="I128" s="119" t="s">
        <v>30</v>
      </c>
      <c r="J128" s="121">
        <f t="shared" si="104"/>
        <v>6000</v>
      </c>
      <c r="K128" s="119" t="s">
        <v>13</v>
      </c>
      <c r="L128" s="130">
        <f t="shared" si="105"/>
        <v>45000</v>
      </c>
      <c r="M128" s="123" t="s">
        <v>11</v>
      </c>
      <c r="N128" s="132">
        <f t="shared" si="106"/>
        <v>210000</v>
      </c>
      <c r="O128" s="125" t="b">
        <f>N128+L128+H128=E128</f>
        <v>0</v>
      </c>
      <c r="P128" s="126"/>
      <c r="Q128" s="126"/>
      <c r="R128" s="126"/>
      <c r="S128" s="126"/>
      <c r="T128" s="127" t="b">
        <f t="shared" si="107"/>
        <v>1</v>
      </c>
    </row>
    <row r="129" spans="1:20" s="127" customFormat="1" ht="68.25" customHeight="1">
      <c r="A129" s="115">
        <v>125</v>
      </c>
      <c r="B129" s="116" t="s">
        <v>211</v>
      </c>
      <c r="C129" s="117" t="s">
        <v>212</v>
      </c>
      <c r="D129" s="117"/>
      <c r="E129" s="131">
        <v>2500000</v>
      </c>
      <c r="F129" s="131"/>
      <c r="G129" s="119" t="s">
        <v>32</v>
      </c>
      <c r="H129" s="121">
        <f t="shared" si="103"/>
        <v>325000</v>
      </c>
      <c r="I129" s="119" t="s">
        <v>30</v>
      </c>
      <c r="J129" s="121">
        <f t="shared" si="104"/>
        <v>50000</v>
      </c>
      <c r="K129" s="119" t="s">
        <v>13</v>
      </c>
      <c r="L129" s="130">
        <f t="shared" ref="L129:L130" si="108">E129*K129</f>
        <v>375000</v>
      </c>
      <c r="M129" s="123" t="s">
        <v>11</v>
      </c>
      <c r="N129" s="132">
        <f t="shared" si="106"/>
        <v>1750000</v>
      </c>
      <c r="O129" s="125" t="b">
        <f t="shared" ref="O129:O130" si="109">N129+L129+H129=E129</f>
        <v>0</v>
      </c>
      <c r="P129" s="126"/>
      <c r="Q129" s="126"/>
      <c r="R129" s="126"/>
      <c r="S129" s="126"/>
      <c r="T129" s="127" t="b">
        <f t="shared" si="107"/>
        <v>1</v>
      </c>
    </row>
    <row r="130" spans="1:20" s="127" customFormat="1" ht="50.25" customHeight="1">
      <c r="A130" s="115">
        <v>126</v>
      </c>
      <c r="B130" s="116" t="s">
        <v>241</v>
      </c>
      <c r="C130" s="117" t="s">
        <v>212</v>
      </c>
      <c r="D130" s="117"/>
      <c r="E130" s="118">
        <v>4000000</v>
      </c>
      <c r="F130" s="118"/>
      <c r="G130" s="119" t="s">
        <v>32</v>
      </c>
      <c r="H130" s="120">
        <f t="shared" si="103"/>
        <v>520000</v>
      </c>
      <c r="I130" s="119" t="s">
        <v>30</v>
      </c>
      <c r="J130" s="121">
        <f t="shared" si="104"/>
        <v>80000</v>
      </c>
      <c r="K130" s="128" t="s">
        <v>13</v>
      </c>
      <c r="L130" s="130">
        <f t="shared" si="108"/>
        <v>600000</v>
      </c>
      <c r="M130" s="123" t="s">
        <v>11</v>
      </c>
      <c r="N130" s="124">
        <f t="shared" si="106"/>
        <v>2800000</v>
      </c>
      <c r="O130" s="125" t="b">
        <f t="shared" si="109"/>
        <v>0</v>
      </c>
      <c r="P130" s="126"/>
      <c r="Q130" s="126"/>
      <c r="R130" s="126"/>
      <c r="S130" s="126"/>
      <c r="T130" s="127" t="b">
        <f t="shared" si="107"/>
        <v>1</v>
      </c>
    </row>
    <row r="131" spans="1:20" s="127" customFormat="1" ht="56.25" customHeight="1">
      <c r="A131" s="115">
        <v>127</v>
      </c>
      <c r="B131" s="116" t="s">
        <v>208</v>
      </c>
      <c r="C131" s="117" t="s">
        <v>108</v>
      </c>
      <c r="D131" s="117"/>
      <c r="E131" s="118">
        <v>600000</v>
      </c>
      <c r="F131" s="118"/>
      <c r="G131" s="119" t="s">
        <v>32</v>
      </c>
      <c r="H131" s="120">
        <f t="shared" si="103"/>
        <v>78000</v>
      </c>
      <c r="I131" s="119" t="s">
        <v>30</v>
      </c>
      <c r="J131" s="121">
        <f t="shared" si="104"/>
        <v>12000</v>
      </c>
      <c r="K131" s="128" t="s">
        <v>13</v>
      </c>
      <c r="L131" s="122">
        <f t="shared" ref="L131:L144" si="110">E131*K131</f>
        <v>90000</v>
      </c>
      <c r="M131" s="123" t="s">
        <v>11</v>
      </c>
      <c r="N131" s="124">
        <f t="shared" si="106"/>
        <v>420000</v>
      </c>
      <c r="O131" s="125" t="b">
        <f t="shared" ref="O131:O144" si="111">N131+L131+H131=E131</f>
        <v>0</v>
      </c>
      <c r="P131" s="126"/>
      <c r="Q131" s="126"/>
      <c r="R131" s="126"/>
      <c r="S131" s="126"/>
      <c r="T131" s="127" t="b">
        <f t="shared" si="107"/>
        <v>1</v>
      </c>
    </row>
    <row r="132" spans="1:20" s="127" customFormat="1" ht="84" customHeight="1">
      <c r="A132" s="115">
        <v>128</v>
      </c>
      <c r="B132" s="116" t="s">
        <v>209</v>
      </c>
      <c r="C132" s="117" t="s">
        <v>108</v>
      </c>
      <c r="D132" s="117"/>
      <c r="E132" s="131">
        <v>300000</v>
      </c>
      <c r="F132" s="131"/>
      <c r="G132" s="119" t="s">
        <v>32</v>
      </c>
      <c r="H132" s="120">
        <f t="shared" si="103"/>
        <v>39000</v>
      </c>
      <c r="I132" s="119" t="s">
        <v>30</v>
      </c>
      <c r="J132" s="121">
        <f t="shared" si="104"/>
        <v>6000</v>
      </c>
      <c r="K132" s="128" t="s">
        <v>13</v>
      </c>
      <c r="L132" s="130">
        <f t="shared" si="110"/>
        <v>45000</v>
      </c>
      <c r="M132" s="123" t="s">
        <v>11</v>
      </c>
      <c r="N132" s="124">
        <f t="shared" si="106"/>
        <v>210000</v>
      </c>
      <c r="O132" s="125" t="b">
        <f t="shared" si="111"/>
        <v>0</v>
      </c>
      <c r="P132" s="126"/>
      <c r="Q132" s="126"/>
      <c r="R132" s="126"/>
      <c r="S132" s="126"/>
      <c r="T132" s="127" t="b">
        <f t="shared" si="107"/>
        <v>1</v>
      </c>
    </row>
    <row r="133" spans="1:20" s="127" customFormat="1" ht="78.75">
      <c r="A133" s="115">
        <v>129</v>
      </c>
      <c r="B133" s="116" t="s">
        <v>200</v>
      </c>
      <c r="C133" s="117" t="s">
        <v>149</v>
      </c>
      <c r="D133" s="117"/>
      <c r="E133" s="131">
        <v>300000</v>
      </c>
      <c r="F133" s="131"/>
      <c r="G133" s="119" t="s">
        <v>32</v>
      </c>
      <c r="H133" s="121">
        <f t="shared" si="103"/>
        <v>39000</v>
      </c>
      <c r="I133" s="119" t="s">
        <v>30</v>
      </c>
      <c r="J133" s="121">
        <f t="shared" si="104"/>
        <v>6000</v>
      </c>
      <c r="K133" s="128" t="s">
        <v>13</v>
      </c>
      <c r="L133" s="130">
        <f t="shared" si="110"/>
        <v>45000</v>
      </c>
      <c r="M133" s="123" t="s">
        <v>11</v>
      </c>
      <c r="N133" s="132">
        <f t="shared" si="106"/>
        <v>210000</v>
      </c>
      <c r="O133" s="125" t="b">
        <f t="shared" si="111"/>
        <v>0</v>
      </c>
      <c r="P133" s="126"/>
      <c r="Q133" s="126"/>
      <c r="R133" s="126"/>
      <c r="S133" s="126"/>
      <c r="T133" s="127" t="b">
        <f t="shared" si="107"/>
        <v>1</v>
      </c>
    </row>
    <row r="134" spans="1:20" s="127" customFormat="1" ht="90" customHeight="1">
      <c r="A134" s="115">
        <v>130</v>
      </c>
      <c r="B134" s="116" t="s">
        <v>201</v>
      </c>
      <c r="C134" s="117" t="s">
        <v>83</v>
      </c>
      <c r="D134" s="117"/>
      <c r="E134" s="131">
        <v>1000000</v>
      </c>
      <c r="F134" s="131"/>
      <c r="G134" s="119" t="s">
        <v>32</v>
      </c>
      <c r="H134" s="121">
        <f t="shared" si="103"/>
        <v>130000</v>
      </c>
      <c r="I134" s="119" t="s">
        <v>30</v>
      </c>
      <c r="J134" s="121">
        <f t="shared" si="104"/>
        <v>20000</v>
      </c>
      <c r="K134" s="119" t="s">
        <v>13</v>
      </c>
      <c r="L134" s="130">
        <f t="shared" si="110"/>
        <v>150000</v>
      </c>
      <c r="M134" s="123" t="s">
        <v>11</v>
      </c>
      <c r="N134" s="132">
        <f t="shared" si="106"/>
        <v>700000</v>
      </c>
      <c r="O134" s="125" t="b">
        <f t="shared" si="111"/>
        <v>0</v>
      </c>
      <c r="P134" s="126"/>
      <c r="Q134" s="126"/>
      <c r="R134" s="126"/>
      <c r="S134" s="126"/>
      <c r="T134" s="127" t="b">
        <f t="shared" si="107"/>
        <v>1</v>
      </c>
    </row>
    <row r="135" spans="1:20" s="127" customFormat="1" ht="80.25" customHeight="1">
      <c r="A135" s="115">
        <v>131</v>
      </c>
      <c r="B135" s="116" t="s">
        <v>202</v>
      </c>
      <c r="C135" s="117" t="s">
        <v>74</v>
      </c>
      <c r="D135" s="117"/>
      <c r="E135" s="131">
        <v>126000</v>
      </c>
      <c r="F135" s="131"/>
      <c r="G135" s="119" t="s">
        <v>32</v>
      </c>
      <c r="H135" s="120">
        <f t="shared" si="103"/>
        <v>16380</v>
      </c>
      <c r="I135" s="119" t="s">
        <v>30</v>
      </c>
      <c r="J135" s="121">
        <f t="shared" si="104"/>
        <v>2520</v>
      </c>
      <c r="K135" s="119" t="s">
        <v>13</v>
      </c>
      <c r="L135" s="130">
        <f t="shared" si="110"/>
        <v>18900</v>
      </c>
      <c r="M135" s="123" t="s">
        <v>11</v>
      </c>
      <c r="N135" s="124">
        <f t="shared" si="106"/>
        <v>88200</v>
      </c>
      <c r="O135" s="125" t="b">
        <f t="shared" si="111"/>
        <v>0</v>
      </c>
      <c r="P135" s="126"/>
      <c r="Q135" s="126"/>
      <c r="R135" s="126"/>
      <c r="S135" s="126"/>
      <c r="T135" s="127" t="b">
        <f t="shared" si="107"/>
        <v>1</v>
      </c>
    </row>
    <row r="136" spans="1:20" s="127" customFormat="1" ht="64.5" customHeight="1">
      <c r="A136" s="115">
        <v>132</v>
      </c>
      <c r="B136" s="116" t="s">
        <v>198</v>
      </c>
      <c r="C136" s="117" t="s">
        <v>96</v>
      </c>
      <c r="D136" s="117"/>
      <c r="E136" s="118">
        <v>3000000</v>
      </c>
      <c r="F136" s="118"/>
      <c r="G136" s="119" t="s">
        <v>32</v>
      </c>
      <c r="H136" s="120">
        <f t="shared" si="103"/>
        <v>390000</v>
      </c>
      <c r="I136" s="119" t="s">
        <v>30</v>
      </c>
      <c r="J136" s="121">
        <f t="shared" si="104"/>
        <v>60000</v>
      </c>
      <c r="K136" s="128" t="s">
        <v>13</v>
      </c>
      <c r="L136" s="122">
        <f t="shared" si="110"/>
        <v>450000</v>
      </c>
      <c r="M136" s="123" t="s">
        <v>11</v>
      </c>
      <c r="N136" s="124">
        <f t="shared" si="106"/>
        <v>2100000</v>
      </c>
      <c r="O136" s="125" t="b">
        <f t="shared" si="111"/>
        <v>0</v>
      </c>
      <c r="P136" s="126"/>
      <c r="Q136" s="126"/>
      <c r="R136" s="126"/>
      <c r="S136" s="126"/>
      <c r="T136" s="127" t="b">
        <f t="shared" si="107"/>
        <v>1</v>
      </c>
    </row>
    <row r="137" spans="1:20" s="127" customFormat="1" ht="55.5" customHeight="1">
      <c r="A137" s="115">
        <v>133</v>
      </c>
      <c r="B137" s="116" t="s">
        <v>199</v>
      </c>
      <c r="C137" s="117" t="s">
        <v>149</v>
      </c>
      <c r="D137" s="117"/>
      <c r="E137" s="131">
        <v>750000</v>
      </c>
      <c r="F137" s="131"/>
      <c r="G137" s="119" t="s">
        <v>19</v>
      </c>
      <c r="H137" s="121">
        <f t="shared" si="103"/>
        <v>75000</v>
      </c>
      <c r="I137" s="119" t="s">
        <v>14</v>
      </c>
      <c r="J137" s="121">
        <f t="shared" si="104"/>
        <v>45000</v>
      </c>
      <c r="K137" s="133" t="s">
        <v>13</v>
      </c>
      <c r="L137" s="130">
        <f t="shared" si="110"/>
        <v>112500</v>
      </c>
      <c r="M137" s="123" t="s">
        <v>18</v>
      </c>
      <c r="N137" s="132">
        <f t="shared" si="106"/>
        <v>517499.99999999994</v>
      </c>
      <c r="O137" s="125" t="b">
        <f t="shared" si="111"/>
        <v>0</v>
      </c>
      <c r="P137" s="126"/>
      <c r="Q137" s="126"/>
      <c r="R137" s="126"/>
      <c r="S137" s="126"/>
      <c r="T137" s="127" t="b">
        <f t="shared" si="107"/>
        <v>1</v>
      </c>
    </row>
    <row r="138" spans="1:20" s="127" customFormat="1" ht="70.5" customHeight="1">
      <c r="A138" s="115">
        <v>134</v>
      </c>
      <c r="B138" s="116" t="s">
        <v>193</v>
      </c>
      <c r="C138" s="117" t="s">
        <v>81</v>
      </c>
      <c r="D138" s="117"/>
      <c r="E138" s="118">
        <v>2000000</v>
      </c>
      <c r="F138" s="118"/>
      <c r="G138" s="119" t="s">
        <v>20</v>
      </c>
      <c r="H138" s="120">
        <f t="shared" si="103"/>
        <v>360000</v>
      </c>
      <c r="I138" s="119" t="s">
        <v>30</v>
      </c>
      <c r="J138" s="121">
        <f t="shared" si="104"/>
        <v>40000</v>
      </c>
      <c r="K138" s="119" t="s">
        <v>10</v>
      </c>
      <c r="L138" s="122">
        <f t="shared" si="110"/>
        <v>240000</v>
      </c>
      <c r="M138" s="123" t="s">
        <v>12</v>
      </c>
      <c r="N138" s="124">
        <f t="shared" si="106"/>
        <v>1360000</v>
      </c>
      <c r="O138" s="125" t="b">
        <f t="shared" si="111"/>
        <v>0</v>
      </c>
      <c r="P138" s="126"/>
      <c r="Q138" s="126"/>
      <c r="R138" s="126"/>
      <c r="S138" s="126"/>
      <c r="T138" s="127" t="b">
        <f t="shared" si="107"/>
        <v>1</v>
      </c>
    </row>
    <row r="139" spans="1:20" s="127" customFormat="1" ht="119.25" customHeight="1">
      <c r="A139" s="115">
        <v>135</v>
      </c>
      <c r="B139" s="116" t="s">
        <v>191</v>
      </c>
      <c r="C139" s="117" t="s">
        <v>168</v>
      </c>
      <c r="D139" s="117"/>
      <c r="E139" s="118">
        <v>800000</v>
      </c>
      <c r="F139" s="118"/>
      <c r="G139" s="119" t="s">
        <v>20</v>
      </c>
      <c r="H139" s="120">
        <f t="shared" si="103"/>
        <v>144000</v>
      </c>
      <c r="I139" s="119" t="s">
        <v>30</v>
      </c>
      <c r="J139" s="121">
        <f t="shared" si="104"/>
        <v>16000</v>
      </c>
      <c r="K139" s="119" t="s">
        <v>10</v>
      </c>
      <c r="L139" s="122">
        <f t="shared" si="110"/>
        <v>96000</v>
      </c>
      <c r="M139" s="123" t="s">
        <v>12</v>
      </c>
      <c r="N139" s="124">
        <f t="shared" si="106"/>
        <v>544000</v>
      </c>
      <c r="O139" s="125" t="b">
        <f t="shared" si="111"/>
        <v>0</v>
      </c>
      <c r="P139" s="126"/>
      <c r="Q139" s="126"/>
      <c r="R139" s="126"/>
      <c r="S139" s="126"/>
      <c r="T139" s="127" t="b">
        <f t="shared" si="107"/>
        <v>1</v>
      </c>
    </row>
    <row r="140" spans="1:20" s="127" customFormat="1" ht="153.75" customHeight="1">
      <c r="A140" s="115">
        <v>136</v>
      </c>
      <c r="B140" s="116" t="s">
        <v>184</v>
      </c>
      <c r="C140" s="117" t="s">
        <v>74</v>
      </c>
      <c r="D140" s="117"/>
      <c r="E140" s="118">
        <v>350000</v>
      </c>
      <c r="F140" s="118"/>
      <c r="G140" s="119" t="s">
        <v>10</v>
      </c>
      <c r="H140" s="120">
        <f t="shared" si="103"/>
        <v>42000</v>
      </c>
      <c r="I140" s="119" t="s">
        <v>31</v>
      </c>
      <c r="J140" s="121">
        <f t="shared" si="104"/>
        <v>17500</v>
      </c>
      <c r="K140" s="119" t="s">
        <v>13</v>
      </c>
      <c r="L140" s="122">
        <f t="shared" si="110"/>
        <v>52500</v>
      </c>
      <c r="M140" s="123" t="s">
        <v>12</v>
      </c>
      <c r="N140" s="124">
        <f t="shared" si="106"/>
        <v>238000.00000000003</v>
      </c>
      <c r="O140" s="125" t="b">
        <f t="shared" si="111"/>
        <v>0</v>
      </c>
      <c r="P140" s="126"/>
      <c r="Q140" s="126"/>
      <c r="R140" s="126"/>
      <c r="S140" s="126"/>
      <c r="T140" s="127" t="b">
        <f t="shared" si="107"/>
        <v>1</v>
      </c>
    </row>
    <row r="141" spans="1:20" s="127" customFormat="1" ht="94.5" customHeight="1">
      <c r="A141" s="115">
        <v>137</v>
      </c>
      <c r="B141" s="116" t="s">
        <v>171</v>
      </c>
      <c r="C141" s="117" t="s">
        <v>81</v>
      </c>
      <c r="D141" s="117"/>
      <c r="E141" s="118">
        <v>350000</v>
      </c>
      <c r="F141" s="118"/>
      <c r="G141" s="119" t="s">
        <v>32</v>
      </c>
      <c r="H141" s="120">
        <f t="shared" si="103"/>
        <v>45500</v>
      </c>
      <c r="I141" s="119" t="s">
        <v>30</v>
      </c>
      <c r="J141" s="121">
        <f t="shared" si="104"/>
        <v>7000</v>
      </c>
      <c r="K141" s="128" t="s">
        <v>13</v>
      </c>
      <c r="L141" s="122">
        <f t="shared" si="110"/>
        <v>52500</v>
      </c>
      <c r="M141" s="129" t="s">
        <v>11</v>
      </c>
      <c r="N141" s="124">
        <f t="shared" si="106"/>
        <v>244999.99999999997</v>
      </c>
      <c r="O141" s="125" t="b">
        <f t="shared" si="111"/>
        <v>0</v>
      </c>
      <c r="P141" s="126"/>
      <c r="Q141" s="126"/>
      <c r="R141" s="126"/>
      <c r="S141" s="126"/>
      <c r="T141" s="127" t="b">
        <f t="shared" si="107"/>
        <v>1</v>
      </c>
    </row>
    <row r="142" spans="1:20" s="127" customFormat="1" ht="102.75" customHeight="1">
      <c r="A142" s="115">
        <v>138</v>
      </c>
      <c r="B142" s="116" t="s">
        <v>172</v>
      </c>
      <c r="C142" s="117" t="s">
        <v>81</v>
      </c>
      <c r="D142" s="117"/>
      <c r="E142" s="118">
        <v>700000</v>
      </c>
      <c r="F142" s="118"/>
      <c r="G142" s="119" t="s">
        <v>19</v>
      </c>
      <c r="H142" s="120">
        <f t="shared" si="103"/>
        <v>70000</v>
      </c>
      <c r="I142" s="119" t="s">
        <v>14</v>
      </c>
      <c r="J142" s="121">
        <f t="shared" si="104"/>
        <v>42000</v>
      </c>
      <c r="K142" s="119" t="s">
        <v>13</v>
      </c>
      <c r="L142" s="122">
        <f t="shared" si="110"/>
        <v>105000</v>
      </c>
      <c r="M142" s="123" t="s">
        <v>18</v>
      </c>
      <c r="N142" s="124">
        <f t="shared" si="106"/>
        <v>482999.99999999994</v>
      </c>
      <c r="O142" s="125" t="b">
        <f t="shared" si="111"/>
        <v>0</v>
      </c>
      <c r="P142" s="126"/>
      <c r="Q142" s="126"/>
      <c r="R142" s="126"/>
      <c r="S142" s="126"/>
      <c r="T142" s="127" t="b">
        <f t="shared" si="107"/>
        <v>1</v>
      </c>
    </row>
    <row r="143" spans="1:20" s="127" customFormat="1" ht="90.75" customHeight="1">
      <c r="A143" s="115">
        <v>139</v>
      </c>
      <c r="B143" s="116" t="s">
        <v>163</v>
      </c>
      <c r="C143" s="117" t="s">
        <v>152</v>
      </c>
      <c r="D143" s="117"/>
      <c r="E143" s="118">
        <v>300000</v>
      </c>
      <c r="F143" s="118"/>
      <c r="G143" s="119" t="s">
        <v>32</v>
      </c>
      <c r="H143" s="120">
        <f t="shared" si="103"/>
        <v>39000</v>
      </c>
      <c r="I143" s="119" t="s">
        <v>30</v>
      </c>
      <c r="J143" s="121">
        <f t="shared" si="104"/>
        <v>6000</v>
      </c>
      <c r="K143" s="119" t="s">
        <v>72</v>
      </c>
      <c r="L143" s="122">
        <f t="shared" si="110"/>
        <v>66000</v>
      </c>
      <c r="M143" s="123" t="s">
        <v>76</v>
      </c>
      <c r="N143" s="124">
        <f t="shared" si="106"/>
        <v>189000</v>
      </c>
      <c r="O143" s="125" t="b">
        <f t="shared" si="111"/>
        <v>0</v>
      </c>
      <c r="P143" s="126"/>
      <c r="Q143" s="126"/>
      <c r="R143" s="126"/>
      <c r="S143" s="126"/>
      <c r="T143" s="127" t="b">
        <f t="shared" si="107"/>
        <v>1</v>
      </c>
    </row>
    <row r="144" spans="1:20" s="127" customFormat="1" ht="88.5" customHeight="1">
      <c r="A144" s="115">
        <v>140</v>
      </c>
      <c r="B144" s="116" t="s">
        <v>167</v>
      </c>
      <c r="C144" s="117" t="s">
        <v>168</v>
      </c>
      <c r="D144" s="117"/>
      <c r="E144" s="118">
        <v>1500000</v>
      </c>
      <c r="F144" s="118"/>
      <c r="G144" s="119" t="s">
        <v>19</v>
      </c>
      <c r="H144" s="120">
        <f t="shared" si="103"/>
        <v>150000</v>
      </c>
      <c r="I144" s="119" t="s">
        <v>31</v>
      </c>
      <c r="J144" s="121">
        <f t="shared" si="104"/>
        <v>75000</v>
      </c>
      <c r="K144" s="128" t="s">
        <v>13</v>
      </c>
      <c r="L144" s="122">
        <f t="shared" si="110"/>
        <v>225000</v>
      </c>
      <c r="M144" s="129" t="s">
        <v>11</v>
      </c>
      <c r="N144" s="124">
        <f t="shared" si="106"/>
        <v>1050000</v>
      </c>
      <c r="O144" s="125" t="b">
        <f t="shared" si="111"/>
        <v>0</v>
      </c>
      <c r="P144" s="126"/>
      <c r="Q144" s="126"/>
      <c r="R144" s="126"/>
      <c r="S144" s="126"/>
      <c r="T144" s="127" t="b">
        <f t="shared" si="107"/>
        <v>1</v>
      </c>
    </row>
    <row r="145" spans="1:20">
      <c r="B145" s="5" t="s">
        <v>246</v>
      </c>
      <c r="E145" s="134">
        <f>SUM(E5:E144)</f>
        <v>187414655</v>
      </c>
      <c r="F145" s="134"/>
      <c r="G145" s="134"/>
      <c r="H145" s="134">
        <f t="shared" ref="H145:N145" si="112">SUM(H5:H144)</f>
        <v>23868700.399999999</v>
      </c>
      <c r="I145" s="134"/>
      <c r="J145" s="134">
        <f t="shared" si="112"/>
        <v>5907683.0999999996</v>
      </c>
      <c r="K145" s="134"/>
      <c r="L145" s="134">
        <f t="shared" si="112"/>
        <v>34461238.25</v>
      </c>
      <c r="M145" s="134"/>
      <c r="N145" s="134">
        <f t="shared" si="112"/>
        <v>123177033.25</v>
      </c>
      <c r="O145" s="34" t="b">
        <f t="shared" si="22"/>
        <v>0</v>
      </c>
      <c r="T145" s="127" t="b">
        <f t="shared" si="107"/>
        <v>1</v>
      </c>
    </row>
    <row r="146" spans="1:20" s="24" customFormat="1">
      <c r="A146" s="38"/>
      <c r="B146" s="22" t="s">
        <v>7</v>
      </c>
      <c r="C146" s="23"/>
      <c r="D146" s="23"/>
      <c r="E146" s="23"/>
      <c r="F146" s="23"/>
      <c r="H146" s="223">
        <f>H145+J145</f>
        <v>29776383.5</v>
      </c>
      <c r="I146" s="224"/>
      <c r="J146" s="224"/>
      <c r="K146" s="31"/>
      <c r="L146" s="26"/>
      <c r="M146" s="33"/>
      <c r="N146" s="25"/>
      <c r="O146" s="34" t="b">
        <f t="shared" si="22"/>
        <v>0</v>
      </c>
      <c r="P146" s="41"/>
      <c r="Q146" s="41"/>
      <c r="R146" s="41"/>
      <c r="S146" s="41"/>
    </row>
  </sheetData>
  <mergeCells count="16">
    <mergeCell ref="H146:J146"/>
    <mergeCell ref="A3:A4"/>
    <mergeCell ref="B3:B4"/>
    <mergeCell ref="C3:C4"/>
    <mergeCell ref="D3:D4"/>
    <mergeCell ref="E3:E4"/>
    <mergeCell ref="P3:P4"/>
    <mergeCell ref="Q3:Q4"/>
    <mergeCell ref="R3:R4"/>
    <mergeCell ref="S3:S4"/>
    <mergeCell ref="B1:N1"/>
    <mergeCell ref="F3:F4"/>
    <mergeCell ref="G3:H3"/>
    <mergeCell ref="I3:J3"/>
    <mergeCell ref="K3:L3"/>
    <mergeCell ref="M3:N3"/>
  </mergeCells>
  <pageMargins left="7.874015748031496E-2" right="0" top="0" bottom="0.39370078740157483" header="0.31496062992125984" footer="0.31496062992125984"/>
  <pageSetup paperSize="9" scale="64" fitToHeight="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8"/>
  <sheetViews>
    <sheetView topLeftCell="A8" zoomScale="75" zoomScaleNormal="75" workbookViewId="0">
      <pane ySplit="1260" topLeftCell="A169" activePane="bottomLeft"/>
      <selection activeCell="A8" sqref="A1:XFD1048576"/>
      <selection pane="bottomLeft" activeCell="G178" sqref="G178"/>
    </sheetView>
  </sheetViews>
  <sheetFormatPr defaultRowHeight="15.75"/>
  <cols>
    <col min="1" max="1" width="4.7109375" style="1" customWidth="1"/>
    <col min="2" max="2" width="24.28515625" style="44" customWidth="1"/>
    <col min="3" max="3" width="9.28515625" style="82" customWidth="1"/>
    <col min="4" max="4" width="16.42578125" style="1" customWidth="1"/>
    <col min="5" max="5" width="15" style="1" customWidth="1"/>
    <col min="6" max="6" width="13.7109375" style="1" customWidth="1"/>
    <col min="7" max="7" width="24.7109375" style="45" customWidth="1"/>
    <col min="8" max="8" width="6.28515625" style="46" customWidth="1"/>
    <col min="9" max="9" width="14.85546875" style="1" customWidth="1"/>
    <col min="10" max="11" width="15.5703125" style="1" customWidth="1"/>
    <col min="12" max="12" width="16.85546875" style="1" customWidth="1"/>
    <col min="13" max="13" width="19.5703125" style="2" customWidth="1"/>
    <col min="14" max="14" width="20.28515625" style="2" customWidth="1"/>
    <col min="15" max="15" width="18.28515625" style="1" customWidth="1"/>
    <col min="16" max="17" width="19.85546875" style="1" customWidth="1"/>
    <col min="18" max="16384" width="9.140625" style="1"/>
  </cols>
  <sheetData>
    <row r="1" spans="1:17" ht="18.75" hidden="1">
      <c r="L1" s="47" t="s">
        <v>34</v>
      </c>
      <c r="M1" s="48"/>
      <c r="N1" s="48"/>
      <c r="O1" s="47"/>
      <c r="P1" s="47"/>
      <c r="Q1" s="47"/>
    </row>
    <row r="2" spans="1:17" ht="18.75" hidden="1">
      <c r="L2" s="47" t="s">
        <v>35</v>
      </c>
      <c r="M2" s="48"/>
      <c r="N2" s="48"/>
      <c r="O2" s="47"/>
      <c r="P2" s="47"/>
      <c r="Q2" s="47"/>
    </row>
    <row r="3" spans="1:17" ht="18.75" hidden="1">
      <c r="L3" s="47" t="s">
        <v>36</v>
      </c>
      <c r="M3" s="48"/>
      <c r="N3" s="48"/>
      <c r="O3" s="47"/>
      <c r="P3" s="47"/>
      <c r="Q3" s="47"/>
    </row>
    <row r="4" spans="1:17" ht="18.75" hidden="1">
      <c r="L4" s="47" t="s">
        <v>37</v>
      </c>
      <c r="M4" s="48"/>
      <c r="N4" s="48"/>
      <c r="O4" s="47"/>
      <c r="P4" s="47"/>
      <c r="Q4" s="47"/>
    </row>
    <row r="5" spans="1:17" ht="25.5" customHeight="1">
      <c r="A5" s="244" t="s">
        <v>340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88"/>
      <c r="N5" s="88"/>
      <c r="O5" s="88"/>
      <c r="P5" s="88"/>
      <c r="Q5" s="88"/>
    </row>
    <row r="8" spans="1:17" s="52" customFormat="1" ht="69" customHeight="1" thickBot="1">
      <c r="A8" s="49" t="s">
        <v>1</v>
      </c>
      <c r="B8" s="49" t="s">
        <v>38</v>
      </c>
      <c r="C8" s="83" t="s">
        <v>62</v>
      </c>
      <c r="D8" s="49" t="s">
        <v>39</v>
      </c>
      <c r="E8" s="49" t="s">
        <v>40</v>
      </c>
      <c r="F8" s="49" t="s">
        <v>41</v>
      </c>
      <c r="G8" s="49" t="s">
        <v>42</v>
      </c>
      <c r="H8" s="50"/>
      <c r="I8" s="49" t="s">
        <v>43</v>
      </c>
      <c r="J8" s="49" t="s">
        <v>60</v>
      </c>
      <c r="K8" s="49" t="s">
        <v>61</v>
      </c>
      <c r="L8" s="49" t="s">
        <v>44</v>
      </c>
      <c r="M8" s="51" t="s">
        <v>45</v>
      </c>
      <c r="N8" s="51" t="s">
        <v>46</v>
      </c>
      <c r="O8" s="49" t="s">
        <v>47</v>
      </c>
      <c r="P8" s="49" t="s">
        <v>48</v>
      </c>
      <c r="Q8" s="49" t="s">
        <v>59</v>
      </c>
    </row>
    <row r="9" spans="1:17" s="57" customFormat="1" ht="47.25" customHeight="1">
      <c r="A9" s="232">
        <v>1</v>
      </c>
      <c r="B9" s="235" t="s">
        <v>77</v>
      </c>
      <c r="C9" s="245"/>
      <c r="D9" s="238">
        <v>1525150.42</v>
      </c>
      <c r="E9" s="238">
        <v>1118189.99</v>
      </c>
      <c r="F9" s="238">
        <f>D9-E9</f>
        <v>406960.42999999993</v>
      </c>
      <c r="G9" s="241" t="s">
        <v>362</v>
      </c>
      <c r="H9" s="53" t="s">
        <v>49</v>
      </c>
      <c r="I9" s="54">
        <v>335533.09999999998</v>
      </c>
      <c r="J9" s="54">
        <v>152515.04</v>
      </c>
      <c r="K9" s="54">
        <v>76257.52</v>
      </c>
      <c r="L9" s="54">
        <v>960844.76</v>
      </c>
      <c r="M9" s="55"/>
      <c r="N9" s="55"/>
      <c r="O9" s="56"/>
      <c r="P9" s="56"/>
      <c r="Q9" s="56"/>
    </row>
    <row r="10" spans="1:17" s="57" customFormat="1" ht="47.25" customHeight="1">
      <c r="A10" s="233"/>
      <c r="B10" s="236"/>
      <c r="C10" s="246"/>
      <c r="D10" s="239"/>
      <c r="E10" s="239"/>
      <c r="F10" s="239"/>
      <c r="G10" s="242"/>
      <c r="H10" s="58" t="s">
        <v>50</v>
      </c>
      <c r="I10" s="59">
        <f>(E9/D9)*I9</f>
        <v>246001.80337206938</v>
      </c>
      <c r="J10" s="59">
        <f>(E9/D9)*J9</f>
        <v>111818.99753366597</v>
      </c>
      <c r="K10" s="59">
        <f>(E9/D9)*K9</f>
        <v>55909.498766832985</v>
      </c>
      <c r="L10" s="59">
        <f>(E9/D9)*L9</f>
        <v>704459.69032743177</v>
      </c>
      <c r="M10" s="60"/>
      <c r="N10" s="60"/>
      <c r="O10" s="61"/>
      <c r="P10" s="61"/>
      <c r="Q10" s="61"/>
    </row>
    <row r="11" spans="1:17" s="57" customFormat="1" ht="47.25" customHeight="1">
      <c r="A11" s="233"/>
      <c r="B11" s="236"/>
      <c r="C11" s="246"/>
      <c r="D11" s="239"/>
      <c r="E11" s="239"/>
      <c r="F11" s="239"/>
      <c r="G11" s="242"/>
      <c r="H11" s="58" t="s">
        <v>51</v>
      </c>
      <c r="I11" s="59"/>
      <c r="J11" s="59"/>
      <c r="K11" s="59"/>
      <c r="L11" s="59"/>
      <c r="M11" s="60"/>
      <c r="N11" s="60"/>
      <c r="O11" s="61"/>
      <c r="P11" s="61"/>
      <c r="Q11" s="61"/>
    </row>
    <row r="12" spans="1:17" s="57" customFormat="1" ht="47.25" customHeight="1">
      <c r="A12" s="234"/>
      <c r="B12" s="237"/>
      <c r="C12" s="247"/>
      <c r="D12" s="240"/>
      <c r="E12" s="240"/>
      <c r="F12" s="240"/>
      <c r="G12" s="243"/>
      <c r="H12" s="58" t="s">
        <v>52</v>
      </c>
      <c r="I12" s="59">
        <f>I9-I10</f>
        <v>89531.296627930598</v>
      </c>
      <c r="J12" s="59">
        <f t="shared" ref="J12:L12" si="0">J9-J10</f>
        <v>40696.042466334038</v>
      </c>
      <c r="K12" s="59">
        <f t="shared" si="0"/>
        <v>20348.021233167019</v>
      </c>
      <c r="L12" s="59">
        <f t="shared" si="0"/>
        <v>256385.06967256824</v>
      </c>
      <c r="M12" s="60"/>
      <c r="N12" s="60"/>
      <c r="O12" s="61"/>
      <c r="P12" s="61"/>
      <c r="Q12" s="61"/>
    </row>
    <row r="13" spans="1:17" s="57" customFormat="1" ht="27" customHeight="1">
      <c r="A13" s="89"/>
      <c r="B13" s="90"/>
      <c r="C13" s="93"/>
      <c r="D13" s="91"/>
      <c r="E13" s="91"/>
      <c r="F13" s="91"/>
      <c r="G13" s="92"/>
      <c r="H13" s="76" t="s">
        <v>58</v>
      </c>
      <c r="I13" s="77"/>
      <c r="J13" s="77"/>
      <c r="K13" s="77"/>
      <c r="L13" s="77"/>
      <c r="M13" s="78"/>
      <c r="N13" s="78"/>
      <c r="O13" s="79"/>
      <c r="P13" s="79"/>
      <c r="Q13" s="79"/>
    </row>
    <row r="14" spans="1:17" s="57" customFormat="1" ht="27.75" customHeight="1" thickBot="1">
      <c r="A14" s="65"/>
      <c r="B14" s="66"/>
      <c r="C14" s="85"/>
      <c r="D14" s="67"/>
      <c r="E14" s="67"/>
      <c r="F14" s="67"/>
      <c r="G14" s="68"/>
      <c r="H14" s="69" t="s">
        <v>53</v>
      </c>
      <c r="I14" s="67">
        <f>I9-I11</f>
        <v>335533.09999999998</v>
      </c>
      <c r="J14" s="67">
        <f>J9-J11-J13</f>
        <v>152515.04</v>
      </c>
      <c r="K14" s="67">
        <f>K9-K11-K13</f>
        <v>76257.52</v>
      </c>
      <c r="L14" s="67">
        <f>L9-L11</f>
        <v>960844.76</v>
      </c>
      <c r="M14" s="70"/>
      <c r="N14" s="70"/>
      <c r="O14" s="71">
        <f>D9-M11-M13</f>
        <v>1525150.42</v>
      </c>
      <c r="P14" s="71">
        <f>D9-N11-N13</f>
        <v>1525150.42</v>
      </c>
      <c r="Q14" s="71"/>
    </row>
    <row r="15" spans="1:17" s="57" customFormat="1" ht="38.25" customHeight="1">
      <c r="A15" s="232">
        <v>2</v>
      </c>
      <c r="B15" s="235" t="s">
        <v>82</v>
      </c>
      <c r="C15" s="245"/>
      <c r="D15" s="238">
        <v>249939.22</v>
      </c>
      <c r="E15" s="238">
        <v>179261.09</v>
      </c>
      <c r="F15" s="238">
        <f>D15-E15</f>
        <v>70678.13</v>
      </c>
      <c r="G15" s="241" t="s">
        <v>363</v>
      </c>
      <c r="H15" s="53" t="s">
        <v>49</v>
      </c>
      <c r="I15" s="54">
        <v>54986.63</v>
      </c>
      <c r="J15" s="54">
        <v>24993.919999999998</v>
      </c>
      <c r="K15" s="54">
        <v>12496.96</v>
      </c>
      <c r="L15" s="54">
        <v>157461.71</v>
      </c>
      <c r="M15" s="55"/>
      <c r="N15" s="55"/>
      <c r="O15" s="56"/>
      <c r="P15" s="56"/>
      <c r="Q15" s="56"/>
    </row>
    <row r="16" spans="1:17" s="57" customFormat="1" ht="38.25" customHeight="1">
      <c r="A16" s="233"/>
      <c r="B16" s="236"/>
      <c r="C16" s="246"/>
      <c r="D16" s="239"/>
      <c r="E16" s="239"/>
      <c r="F16" s="239"/>
      <c r="G16" s="242"/>
      <c r="H16" s="58" t="s">
        <v>50</v>
      </c>
      <c r="I16" s="59">
        <f>(E15/D15)*I15</f>
        <v>39437.440947549971</v>
      </c>
      <c r="J16" s="59">
        <f>(E15/D15)*J15</f>
        <v>17926.107565562539</v>
      </c>
      <c r="K16" s="59">
        <f>(E15/D15)*K15</f>
        <v>8963.0537827812695</v>
      </c>
      <c r="L16" s="59">
        <f>(E15/D15)*L15</f>
        <v>112934.48770410623</v>
      </c>
      <c r="M16" s="60"/>
      <c r="N16" s="60"/>
      <c r="O16" s="61"/>
      <c r="P16" s="61"/>
      <c r="Q16" s="61"/>
    </row>
    <row r="17" spans="1:17" s="57" customFormat="1" ht="38.25" customHeight="1">
      <c r="A17" s="233"/>
      <c r="B17" s="236"/>
      <c r="C17" s="246"/>
      <c r="D17" s="239"/>
      <c r="E17" s="239"/>
      <c r="F17" s="239"/>
      <c r="G17" s="242"/>
      <c r="H17" s="58" t="s">
        <v>51</v>
      </c>
      <c r="I17" s="59"/>
      <c r="J17" s="59"/>
      <c r="K17" s="59"/>
      <c r="L17" s="59"/>
      <c r="M17" s="60"/>
      <c r="N17" s="60"/>
      <c r="O17" s="61"/>
      <c r="P17" s="61"/>
      <c r="Q17" s="61"/>
    </row>
    <row r="18" spans="1:17" s="57" customFormat="1" ht="38.25" customHeight="1">
      <c r="A18" s="234"/>
      <c r="B18" s="237"/>
      <c r="C18" s="247"/>
      <c r="D18" s="240"/>
      <c r="E18" s="240"/>
      <c r="F18" s="240"/>
      <c r="G18" s="243"/>
      <c r="H18" s="58" t="s">
        <v>52</v>
      </c>
      <c r="I18" s="59">
        <f>I15-I16</f>
        <v>15549.189052450027</v>
      </c>
      <c r="J18" s="59">
        <f t="shared" ref="J18:L18" si="1">J15-J16</f>
        <v>7067.8124344374592</v>
      </c>
      <c r="K18" s="59">
        <f t="shared" si="1"/>
        <v>3533.9062172187296</v>
      </c>
      <c r="L18" s="59">
        <f t="shared" si="1"/>
        <v>44527.222295893764</v>
      </c>
      <c r="M18" s="60"/>
      <c r="N18" s="60"/>
      <c r="O18" s="61"/>
      <c r="P18" s="61"/>
      <c r="Q18" s="61"/>
    </row>
    <row r="19" spans="1:17" s="57" customFormat="1" ht="22.5" customHeight="1">
      <c r="A19" s="89"/>
      <c r="B19" s="90"/>
      <c r="C19" s="93"/>
      <c r="D19" s="91"/>
      <c r="E19" s="91"/>
      <c r="F19" s="91"/>
      <c r="G19" s="92"/>
      <c r="H19" s="76" t="s">
        <v>58</v>
      </c>
      <c r="I19" s="77"/>
      <c r="J19" s="77"/>
      <c r="K19" s="77"/>
      <c r="L19" s="77"/>
      <c r="M19" s="78"/>
      <c r="N19" s="78"/>
      <c r="O19" s="79"/>
      <c r="P19" s="79"/>
      <c r="Q19" s="79"/>
    </row>
    <row r="20" spans="1:17" s="57" customFormat="1" ht="28.5" customHeight="1" thickBot="1">
      <c r="A20" s="65"/>
      <c r="B20" s="66"/>
      <c r="C20" s="85"/>
      <c r="D20" s="67"/>
      <c r="E20" s="67"/>
      <c r="F20" s="67"/>
      <c r="G20" s="68"/>
      <c r="H20" s="69" t="s">
        <v>53</v>
      </c>
      <c r="I20" s="67">
        <f>I15-I17</f>
        <v>54986.63</v>
      </c>
      <c r="J20" s="67">
        <f t="shared" ref="J20:L20" si="2">J15-J17</f>
        <v>24993.919999999998</v>
      </c>
      <c r="K20" s="67">
        <f t="shared" si="2"/>
        <v>12496.96</v>
      </c>
      <c r="L20" s="67">
        <f t="shared" si="2"/>
        <v>157461.71</v>
      </c>
      <c r="M20" s="70"/>
      <c r="N20" s="70"/>
      <c r="O20" s="71">
        <f>D15-M17</f>
        <v>249939.22</v>
      </c>
      <c r="P20" s="71">
        <f>D15-N17</f>
        <v>249939.22</v>
      </c>
      <c r="Q20" s="71"/>
    </row>
    <row r="21" spans="1:17" s="57" customFormat="1" ht="47.25" customHeight="1">
      <c r="A21" s="232">
        <v>3</v>
      </c>
      <c r="B21" s="235" t="s">
        <v>110</v>
      </c>
      <c r="C21" s="245"/>
      <c r="D21" s="238">
        <v>562804.30000000005</v>
      </c>
      <c r="E21" s="238">
        <v>314804.09000000003</v>
      </c>
      <c r="F21" s="238">
        <f>D21-E21</f>
        <v>248000.21000000002</v>
      </c>
      <c r="G21" s="241" t="s">
        <v>364</v>
      </c>
      <c r="H21" s="53" t="s">
        <v>49</v>
      </c>
      <c r="I21" s="54">
        <v>84420.65</v>
      </c>
      <c r="J21" s="54">
        <v>56280.43</v>
      </c>
      <c r="K21" s="54">
        <v>28140.22</v>
      </c>
      <c r="L21" s="54">
        <v>393963</v>
      </c>
      <c r="M21" s="55"/>
      <c r="N21" s="55"/>
      <c r="O21" s="56"/>
      <c r="P21" s="56"/>
      <c r="Q21" s="56"/>
    </row>
    <row r="22" spans="1:17" s="57" customFormat="1" ht="47.25" customHeight="1">
      <c r="A22" s="233"/>
      <c r="B22" s="236"/>
      <c r="C22" s="246"/>
      <c r="D22" s="239"/>
      <c r="E22" s="239"/>
      <c r="F22" s="239"/>
      <c r="G22" s="242"/>
      <c r="H22" s="58" t="s">
        <v>50</v>
      </c>
      <c r="I22" s="59">
        <f>(E21/D21)*I21</f>
        <v>47220.616296745604</v>
      </c>
      <c r="J22" s="59">
        <f>(E21/D21)*J21</f>
        <v>31480.409000000003</v>
      </c>
      <c r="K22" s="59">
        <f>(E21/D21)*K21</f>
        <v>15740.207296745602</v>
      </c>
      <c r="L22" s="59">
        <f>(E21/D21)*L21</f>
        <v>220362.85740650882</v>
      </c>
      <c r="M22" s="60"/>
      <c r="N22" s="60"/>
      <c r="O22" s="61"/>
      <c r="P22" s="61"/>
      <c r="Q22" s="61"/>
    </row>
    <row r="23" spans="1:17" s="57" customFormat="1" ht="47.25" customHeight="1">
      <c r="A23" s="233"/>
      <c r="B23" s="236"/>
      <c r="C23" s="246"/>
      <c r="D23" s="239"/>
      <c r="E23" s="239"/>
      <c r="F23" s="239"/>
      <c r="G23" s="242"/>
      <c r="H23" s="58" t="s">
        <v>51</v>
      </c>
      <c r="I23" s="59"/>
      <c r="J23" s="59"/>
      <c r="K23" s="59"/>
      <c r="L23" s="59"/>
      <c r="M23" s="60"/>
      <c r="N23" s="60"/>
      <c r="O23" s="61"/>
      <c r="P23" s="61"/>
      <c r="Q23" s="61"/>
    </row>
    <row r="24" spans="1:17" s="57" customFormat="1" ht="47.25" customHeight="1">
      <c r="A24" s="234"/>
      <c r="B24" s="237"/>
      <c r="C24" s="247"/>
      <c r="D24" s="240"/>
      <c r="E24" s="240"/>
      <c r="F24" s="240"/>
      <c r="G24" s="243"/>
      <c r="H24" s="58" t="s">
        <v>52</v>
      </c>
      <c r="I24" s="59">
        <f>I21-I22</f>
        <v>37200.03370325439</v>
      </c>
      <c r="J24" s="59">
        <f t="shared" ref="J24:L24" si="3">J21-J22</f>
        <v>24800.020999999997</v>
      </c>
      <c r="K24" s="59">
        <f t="shared" si="3"/>
        <v>12400.012703254399</v>
      </c>
      <c r="L24" s="59">
        <f t="shared" si="3"/>
        <v>173600.14259349118</v>
      </c>
      <c r="M24" s="60"/>
      <c r="N24" s="60"/>
      <c r="O24" s="61"/>
      <c r="P24" s="61"/>
      <c r="Q24" s="61"/>
    </row>
    <row r="25" spans="1:17" s="57" customFormat="1" ht="29.25" customHeight="1">
      <c r="A25" s="89"/>
      <c r="B25" s="90"/>
      <c r="C25" s="93"/>
      <c r="D25" s="91"/>
      <c r="E25" s="91"/>
      <c r="F25" s="91"/>
      <c r="G25" s="92"/>
      <c r="H25" s="76" t="s">
        <v>58</v>
      </c>
      <c r="I25" s="77"/>
      <c r="J25" s="77"/>
      <c r="K25" s="77"/>
      <c r="L25" s="77"/>
      <c r="M25" s="78"/>
      <c r="N25" s="78"/>
      <c r="O25" s="79"/>
      <c r="P25" s="79"/>
      <c r="Q25" s="79"/>
    </row>
    <row r="26" spans="1:17" s="57" customFormat="1" ht="31.5" customHeight="1" thickBot="1">
      <c r="A26" s="65"/>
      <c r="B26" s="66"/>
      <c r="C26" s="85"/>
      <c r="D26" s="67"/>
      <c r="E26" s="67"/>
      <c r="F26" s="67"/>
      <c r="G26" s="68"/>
      <c r="H26" s="69" t="s">
        <v>53</v>
      </c>
      <c r="I26" s="67">
        <f>I21-I23</f>
        <v>84420.65</v>
      </c>
      <c r="J26" s="67">
        <f t="shared" ref="J26:L26" si="4">J21-J23</f>
        <v>56280.43</v>
      </c>
      <c r="K26" s="67">
        <f t="shared" si="4"/>
        <v>28140.22</v>
      </c>
      <c r="L26" s="67">
        <f t="shared" si="4"/>
        <v>393963</v>
      </c>
      <c r="M26" s="70"/>
      <c r="N26" s="70"/>
      <c r="O26" s="71">
        <f>D21-M23-M25</f>
        <v>562804.30000000005</v>
      </c>
      <c r="P26" s="71">
        <f>D21-N23-N25</f>
        <v>562804.30000000005</v>
      </c>
      <c r="Q26" s="71"/>
    </row>
    <row r="27" spans="1:17" s="57" customFormat="1" ht="48" customHeight="1">
      <c r="A27" s="232">
        <v>4</v>
      </c>
      <c r="B27" s="235" t="s">
        <v>111</v>
      </c>
      <c r="C27" s="245"/>
      <c r="D27" s="238">
        <v>425652.23</v>
      </c>
      <c r="E27" s="238">
        <v>425652.23</v>
      </c>
      <c r="F27" s="238">
        <f>D27-E27</f>
        <v>0</v>
      </c>
      <c r="G27" s="241" t="s">
        <v>365</v>
      </c>
      <c r="H27" s="53" t="s">
        <v>49</v>
      </c>
      <c r="I27" s="54">
        <v>63847.839999999997</v>
      </c>
      <c r="J27" s="54">
        <v>42565.22</v>
      </c>
      <c r="K27" s="54">
        <v>21282.61</v>
      </c>
      <c r="L27" s="54">
        <v>297956.56</v>
      </c>
      <c r="M27" s="55"/>
      <c r="N27" s="55"/>
      <c r="O27" s="56"/>
      <c r="P27" s="56"/>
      <c r="Q27" s="56"/>
    </row>
    <row r="28" spans="1:17" s="57" customFormat="1" ht="48" customHeight="1">
      <c r="A28" s="233"/>
      <c r="B28" s="236"/>
      <c r="C28" s="246"/>
      <c r="D28" s="239"/>
      <c r="E28" s="239"/>
      <c r="F28" s="239"/>
      <c r="G28" s="242"/>
      <c r="H28" s="58" t="s">
        <v>50</v>
      </c>
      <c r="I28" s="59">
        <f>(E27/D27)*I27</f>
        <v>63847.839999999997</v>
      </c>
      <c r="J28" s="59">
        <f>(E27/D27)*J27</f>
        <v>42565.22</v>
      </c>
      <c r="K28" s="59">
        <f>(E27/D27)*K27</f>
        <v>21282.61</v>
      </c>
      <c r="L28" s="59">
        <f>(E27/D27)*L27</f>
        <v>297956.56</v>
      </c>
      <c r="M28" s="60"/>
      <c r="N28" s="60"/>
      <c r="O28" s="61"/>
      <c r="P28" s="61"/>
      <c r="Q28" s="61"/>
    </row>
    <row r="29" spans="1:17" s="57" customFormat="1" ht="48" customHeight="1">
      <c r="A29" s="233"/>
      <c r="B29" s="236"/>
      <c r="C29" s="246"/>
      <c r="D29" s="239"/>
      <c r="E29" s="239"/>
      <c r="F29" s="239"/>
      <c r="G29" s="242"/>
      <c r="H29" s="58" t="s">
        <v>51</v>
      </c>
      <c r="I29" s="59"/>
      <c r="J29" s="59"/>
      <c r="K29" s="59"/>
      <c r="L29" s="59"/>
      <c r="M29" s="60"/>
      <c r="N29" s="60"/>
      <c r="O29" s="61"/>
      <c r="P29" s="61"/>
      <c r="Q29" s="61"/>
    </row>
    <row r="30" spans="1:17" s="57" customFormat="1" ht="48" customHeight="1">
      <c r="A30" s="234"/>
      <c r="B30" s="237"/>
      <c r="C30" s="247"/>
      <c r="D30" s="240"/>
      <c r="E30" s="240"/>
      <c r="F30" s="240"/>
      <c r="G30" s="243"/>
      <c r="H30" s="58" t="s">
        <v>52</v>
      </c>
      <c r="I30" s="59">
        <f>I27-I28</f>
        <v>0</v>
      </c>
      <c r="J30" s="59">
        <f t="shared" ref="J30:L30" si="5">J27-J28</f>
        <v>0</v>
      </c>
      <c r="K30" s="59">
        <f t="shared" si="5"/>
        <v>0</v>
      </c>
      <c r="L30" s="59">
        <f t="shared" si="5"/>
        <v>0</v>
      </c>
      <c r="M30" s="60"/>
      <c r="N30" s="60"/>
      <c r="O30" s="61"/>
      <c r="P30" s="61"/>
      <c r="Q30" s="61"/>
    </row>
    <row r="31" spans="1:17" s="57" customFormat="1" ht="27.75" customHeight="1">
      <c r="A31" s="89"/>
      <c r="B31" s="90"/>
      <c r="C31" s="93"/>
      <c r="D31" s="91"/>
      <c r="E31" s="91"/>
      <c r="F31" s="91"/>
      <c r="G31" s="92"/>
      <c r="H31" s="76" t="s">
        <v>58</v>
      </c>
      <c r="I31" s="77"/>
      <c r="J31" s="77"/>
      <c r="K31" s="77"/>
      <c r="L31" s="77"/>
      <c r="M31" s="78"/>
      <c r="N31" s="78"/>
      <c r="O31" s="79"/>
      <c r="P31" s="79"/>
      <c r="Q31" s="79"/>
    </row>
    <row r="32" spans="1:17" s="57" customFormat="1" ht="33" customHeight="1" thickBot="1">
      <c r="A32" s="65"/>
      <c r="B32" s="66"/>
      <c r="C32" s="85"/>
      <c r="D32" s="67"/>
      <c r="E32" s="67"/>
      <c r="F32" s="67"/>
      <c r="G32" s="68"/>
      <c r="H32" s="69" t="s">
        <v>53</v>
      </c>
      <c r="I32" s="67">
        <f>I27-I29</f>
        <v>63847.839999999997</v>
      </c>
      <c r="J32" s="67">
        <f t="shared" ref="J32:L32" si="6">J27-J29</f>
        <v>42565.22</v>
      </c>
      <c r="K32" s="67">
        <f t="shared" si="6"/>
        <v>21282.61</v>
      </c>
      <c r="L32" s="67">
        <f t="shared" si="6"/>
        <v>297956.56</v>
      </c>
      <c r="M32" s="70"/>
      <c r="N32" s="70"/>
      <c r="O32" s="71">
        <f>D27-M29-M31</f>
        <v>425652.23</v>
      </c>
      <c r="P32" s="71">
        <f>D27-N29-N31</f>
        <v>425652.23</v>
      </c>
      <c r="Q32" s="71"/>
    </row>
    <row r="33" spans="1:17" s="57" customFormat="1" ht="48" customHeight="1">
      <c r="A33" s="232">
        <v>5</v>
      </c>
      <c r="B33" s="235" t="s">
        <v>120</v>
      </c>
      <c r="C33" s="245"/>
      <c r="D33" s="238">
        <v>289212.95</v>
      </c>
      <c r="E33" s="238">
        <v>195586.73</v>
      </c>
      <c r="F33" s="238">
        <f>D33-E33</f>
        <v>93626.22</v>
      </c>
      <c r="G33" s="241" t="s">
        <v>366</v>
      </c>
      <c r="H33" s="53" t="s">
        <v>49</v>
      </c>
      <c r="I33" s="54">
        <v>43381.94</v>
      </c>
      <c r="J33" s="54">
        <v>28921.3</v>
      </c>
      <c r="K33" s="54">
        <v>14460.65</v>
      </c>
      <c r="L33" s="54">
        <v>202449.06</v>
      </c>
      <c r="M33" s="55"/>
      <c r="N33" s="55"/>
      <c r="O33" s="56"/>
      <c r="P33" s="56"/>
      <c r="Q33" s="56"/>
    </row>
    <row r="34" spans="1:17" s="57" customFormat="1" ht="48" customHeight="1">
      <c r="A34" s="233"/>
      <c r="B34" s="236"/>
      <c r="C34" s="246"/>
      <c r="D34" s="239"/>
      <c r="E34" s="239"/>
      <c r="F34" s="239"/>
      <c r="G34" s="242"/>
      <c r="H34" s="58" t="s">
        <v>50</v>
      </c>
      <c r="I34" s="59">
        <f>(E33/D33)*I33</f>
        <v>29338.007809319053</v>
      </c>
      <c r="J34" s="59">
        <f>(E33/D33)*J33</f>
        <v>19558.6763813619</v>
      </c>
      <c r="K34" s="59">
        <f>(E33/D33)*K33</f>
        <v>9779.33819068095</v>
      </c>
      <c r="L34" s="59">
        <f>(E33/D33)*L33</f>
        <v>136910.70761863812</v>
      </c>
      <c r="M34" s="60"/>
      <c r="N34" s="60"/>
      <c r="O34" s="61"/>
      <c r="P34" s="61"/>
      <c r="Q34" s="61"/>
    </row>
    <row r="35" spans="1:17" s="57" customFormat="1" ht="48" customHeight="1">
      <c r="A35" s="233"/>
      <c r="B35" s="236"/>
      <c r="C35" s="246"/>
      <c r="D35" s="239"/>
      <c r="E35" s="239"/>
      <c r="F35" s="239"/>
      <c r="G35" s="242"/>
      <c r="H35" s="58" t="s">
        <v>51</v>
      </c>
      <c r="I35" s="59"/>
      <c r="J35" s="59"/>
      <c r="K35" s="59"/>
      <c r="L35" s="59"/>
      <c r="M35" s="60"/>
      <c r="N35" s="60"/>
      <c r="O35" s="61"/>
      <c r="P35" s="61"/>
      <c r="Q35" s="61"/>
    </row>
    <row r="36" spans="1:17" s="57" customFormat="1" ht="48" customHeight="1">
      <c r="A36" s="234"/>
      <c r="B36" s="237"/>
      <c r="C36" s="247"/>
      <c r="D36" s="240"/>
      <c r="E36" s="240"/>
      <c r="F36" s="240"/>
      <c r="G36" s="243"/>
      <c r="H36" s="58" t="s">
        <v>52</v>
      </c>
      <c r="I36" s="59">
        <f>I33-I34</f>
        <v>14043.932190680949</v>
      </c>
      <c r="J36" s="59">
        <f t="shared" ref="J36:L36" si="7">J33-J34</f>
        <v>9362.6236186380993</v>
      </c>
      <c r="K36" s="59">
        <f t="shared" si="7"/>
        <v>4681.3118093190496</v>
      </c>
      <c r="L36" s="59">
        <f t="shared" si="7"/>
        <v>65538.352381361881</v>
      </c>
      <c r="M36" s="60"/>
      <c r="N36" s="60"/>
      <c r="O36" s="61"/>
      <c r="P36" s="61"/>
      <c r="Q36" s="61"/>
    </row>
    <row r="37" spans="1:17" s="57" customFormat="1" ht="25.5" customHeight="1">
      <c r="A37" s="89"/>
      <c r="B37" s="90"/>
      <c r="C37" s="93"/>
      <c r="D37" s="91"/>
      <c r="E37" s="91"/>
      <c r="F37" s="91"/>
      <c r="G37" s="92"/>
      <c r="H37" s="76" t="s">
        <v>58</v>
      </c>
      <c r="I37" s="77"/>
      <c r="J37" s="77"/>
      <c r="K37" s="77"/>
      <c r="L37" s="77"/>
      <c r="M37" s="78"/>
      <c r="N37" s="78"/>
      <c r="O37" s="79"/>
      <c r="P37" s="79"/>
      <c r="Q37" s="79"/>
    </row>
    <row r="38" spans="1:17" s="57" customFormat="1" ht="27.75" customHeight="1" thickBot="1">
      <c r="A38" s="65"/>
      <c r="B38" s="66"/>
      <c r="C38" s="85"/>
      <c r="D38" s="67"/>
      <c r="E38" s="67"/>
      <c r="F38" s="67"/>
      <c r="G38" s="68"/>
      <c r="H38" s="69" t="s">
        <v>53</v>
      </c>
      <c r="I38" s="67">
        <f>I33-I35</f>
        <v>43381.94</v>
      </c>
      <c r="J38" s="67">
        <f>J33-J35+118.05</f>
        <v>29039.35</v>
      </c>
      <c r="K38" s="67">
        <f t="shared" ref="K38:L38" si="8">K33-K35</f>
        <v>14460.65</v>
      </c>
      <c r="L38" s="67">
        <f t="shared" si="8"/>
        <v>202449.06</v>
      </c>
      <c r="M38" s="70"/>
      <c r="N38" s="70"/>
      <c r="O38" s="71">
        <f>D33-M35-M37</f>
        <v>289212.95</v>
      </c>
      <c r="P38" s="71">
        <f>D33-N35-N37</f>
        <v>289212.95</v>
      </c>
      <c r="Q38" s="71"/>
    </row>
    <row r="39" spans="1:17" s="57" customFormat="1" ht="31.5" customHeight="1">
      <c r="A39" s="232">
        <v>6</v>
      </c>
      <c r="B39" s="235" t="s">
        <v>127</v>
      </c>
      <c r="C39" s="245"/>
      <c r="D39" s="238">
        <v>810186.3</v>
      </c>
      <c r="E39" s="238">
        <v>526621.12</v>
      </c>
      <c r="F39" s="238">
        <f>D39-E39</f>
        <v>283565.18000000005</v>
      </c>
      <c r="G39" s="241" t="s">
        <v>367</v>
      </c>
      <c r="H39" s="53" t="s">
        <v>49</v>
      </c>
      <c r="I39" s="54">
        <v>121527.95</v>
      </c>
      <c r="J39" s="54">
        <v>89120.49</v>
      </c>
      <c r="K39" s="54">
        <v>40509.32</v>
      </c>
      <c r="L39" s="54">
        <v>559028.54</v>
      </c>
      <c r="M39" s="55"/>
      <c r="N39" s="55"/>
      <c r="O39" s="56"/>
      <c r="P39" s="56"/>
      <c r="Q39" s="56"/>
    </row>
    <row r="40" spans="1:17" s="57" customFormat="1" ht="31.5" customHeight="1">
      <c r="A40" s="233"/>
      <c r="B40" s="236"/>
      <c r="C40" s="246"/>
      <c r="D40" s="239"/>
      <c r="E40" s="239"/>
      <c r="F40" s="239"/>
      <c r="G40" s="242"/>
      <c r="H40" s="58" t="s">
        <v>50</v>
      </c>
      <c r="I40" s="59">
        <f>(E39/D39)*I39</f>
        <v>78993.171250000145</v>
      </c>
      <c r="J40" s="59">
        <f>(E39/D39)*J39</f>
        <v>57928.321249999906</v>
      </c>
      <c r="K40" s="59">
        <f>(E39/D39)*K39</f>
        <v>26331.059250000151</v>
      </c>
      <c r="L40" s="59">
        <f>(E39/D39)*L39</f>
        <v>363368.56824999978</v>
      </c>
      <c r="M40" s="60"/>
      <c r="N40" s="60"/>
      <c r="O40" s="61"/>
      <c r="P40" s="61"/>
      <c r="Q40" s="61"/>
    </row>
    <row r="41" spans="1:17" s="57" customFormat="1" ht="31.5" customHeight="1">
      <c r="A41" s="233"/>
      <c r="B41" s="236"/>
      <c r="C41" s="246"/>
      <c r="D41" s="239"/>
      <c r="E41" s="239"/>
      <c r="F41" s="239"/>
      <c r="G41" s="242"/>
      <c r="H41" s="58" t="s">
        <v>51</v>
      </c>
      <c r="I41" s="59"/>
      <c r="J41" s="59"/>
      <c r="K41" s="59"/>
      <c r="L41" s="59"/>
      <c r="M41" s="60"/>
      <c r="N41" s="60"/>
      <c r="O41" s="61"/>
      <c r="P41" s="61"/>
      <c r="Q41" s="61"/>
    </row>
    <row r="42" spans="1:17" s="57" customFormat="1" ht="31.5" customHeight="1">
      <c r="A42" s="234"/>
      <c r="B42" s="237"/>
      <c r="C42" s="247"/>
      <c r="D42" s="240"/>
      <c r="E42" s="240"/>
      <c r="F42" s="240"/>
      <c r="G42" s="243"/>
      <c r="H42" s="58" t="s">
        <v>52</v>
      </c>
      <c r="I42" s="59">
        <f>I39-I40</f>
        <v>42534.778749999852</v>
      </c>
      <c r="J42" s="59">
        <f t="shared" ref="J42:L42" si="9">J39-J40</f>
        <v>31192.168750000099</v>
      </c>
      <c r="K42" s="59">
        <f t="shared" si="9"/>
        <v>14178.260749999848</v>
      </c>
      <c r="L42" s="59">
        <f t="shared" si="9"/>
        <v>195659.97175000026</v>
      </c>
      <c r="M42" s="60"/>
      <c r="N42" s="60"/>
      <c r="O42" s="61"/>
      <c r="P42" s="61"/>
      <c r="Q42" s="61"/>
    </row>
    <row r="43" spans="1:17" s="57" customFormat="1" ht="24.75" customHeight="1">
      <c r="A43" s="62"/>
      <c r="B43" s="63"/>
      <c r="C43" s="84"/>
      <c r="D43" s="59"/>
      <c r="E43" s="59"/>
      <c r="F43" s="59"/>
      <c r="G43" s="72"/>
      <c r="H43" s="64" t="s">
        <v>58</v>
      </c>
      <c r="I43" s="59"/>
      <c r="J43" s="59"/>
      <c r="K43" s="59"/>
      <c r="L43" s="59"/>
      <c r="M43" s="60"/>
      <c r="N43" s="60"/>
      <c r="O43" s="61"/>
      <c r="P43" s="61"/>
      <c r="Q43" s="61"/>
    </row>
    <row r="44" spans="1:17" s="57" customFormat="1" ht="27" customHeight="1" thickBot="1">
      <c r="A44" s="65"/>
      <c r="B44" s="66"/>
      <c r="C44" s="85"/>
      <c r="D44" s="67"/>
      <c r="E44" s="67"/>
      <c r="F44" s="67"/>
      <c r="G44" s="68"/>
      <c r="H44" s="69" t="s">
        <v>53</v>
      </c>
      <c r="I44" s="67">
        <f>I39-I41-I43</f>
        <v>121527.95</v>
      </c>
      <c r="J44" s="67">
        <f t="shared" ref="J44:L44" si="10">J39-J41-J43</f>
        <v>89120.49</v>
      </c>
      <c r="K44" s="67">
        <f t="shared" si="10"/>
        <v>40509.32</v>
      </c>
      <c r="L44" s="67">
        <f t="shared" si="10"/>
        <v>559028.54</v>
      </c>
      <c r="M44" s="70"/>
      <c r="N44" s="70"/>
      <c r="O44" s="71">
        <f>D39-M41-M43</f>
        <v>810186.3</v>
      </c>
      <c r="P44" s="71">
        <f>D39-N41-N43</f>
        <v>810186.3</v>
      </c>
      <c r="Q44" s="71"/>
    </row>
    <row r="45" spans="1:17" s="57" customFormat="1" ht="42" customHeight="1">
      <c r="A45" s="232">
        <v>7</v>
      </c>
      <c r="B45" s="235" t="s">
        <v>69</v>
      </c>
      <c r="C45" s="245"/>
      <c r="D45" s="238">
        <v>249903.18</v>
      </c>
      <c r="E45" s="238">
        <v>211000</v>
      </c>
      <c r="F45" s="238">
        <f>D45-E45</f>
        <v>38903.179999999993</v>
      </c>
      <c r="G45" s="241" t="s">
        <v>368</v>
      </c>
      <c r="H45" s="53" t="s">
        <v>49</v>
      </c>
      <c r="I45" s="54">
        <v>54978.7</v>
      </c>
      <c r="J45" s="54">
        <v>24990.32</v>
      </c>
      <c r="K45" s="54">
        <v>12495.16</v>
      </c>
      <c r="L45" s="54">
        <v>157439</v>
      </c>
      <c r="M45" s="55"/>
      <c r="N45" s="55"/>
      <c r="O45" s="56"/>
      <c r="P45" s="56"/>
      <c r="Q45" s="56"/>
    </row>
    <row r="46" spans="1:17" s="57" customFormat="1" ht="42" customHeight="1">
      <c r="A46" s="233"/>
      <c r="B46" s="236"/>
      <c r="C46" s="246"/>
      <c r="D46" s="239"/>
      <c r="E46" s="239"/>
      <c r="F46" s="239"/>
      <c r="G46" s="242"/>
      <c r="H46" s="58" t="s">
        <v>50</v>
      </c>
      <c r="I46" s="59">
        <f>(E45/D45)*I45</f>
        <v>46420.000337730795</v>
      </c>
      <c r="J46" s="59">
        <f>(E45/D45)*J45</f>
        <v>21100.001688653982</v>
      </c>
      <c r="K46" s="59">
        <f>(E45/D45)*K45</f>
        <v>10550.000844326991</v>
      </c>
      <c r="L46" s="59">
        <f>(E45/D45)*L45</f>
        <v>132929.99712928824</v>
      </c>
      <c r="M46" s="60"/>
      <c r="N46" s="60"/>
      <c r="O46" s="61"/>
      <c r="P46" s="61"/>
      <c r="Q46" s="61"/>
    </row>
    <row r="47" spans="1:17" s="57" customFormat="1" ht="42" customHeight="1">
      <c r="A47" s="233"/>
      <c r="B47" s="236"/>
      <c r="C47" s="246"/>
      <c r="D47" s="239"/>
      <c r="E47" s="239"/>
      <c r="F47" s="239"/>
      <c r="G47" s="242"/>
      <c r="H47" s="58" t="s">
        <v>51</v>
      </c>
      <c r="I47" s="59">
        <v>45315.12</v>
      </c>
      <c r="J47" s="59">
        <v>20597.78</v>
      </c>
      <c r="K47" s="59">
        <v>10298.89</v>
      </c>
      <c r="L47" s="59">
        <v>129766.01</v>
      </c>
      <c r="M47" s="60">
        <v>205977.8</v>
      </c>
      <c r="N47" s="60"/>
      <c r="O47" s="61"/>
      <c r="P47" s="61"/>
      <c r="Q47" s="61"/>
    </row>
    <row r="48" spans="1:17" s="57" customFormat="1" ht="42" customHeight="1">
      <c r="A48" s="234"/>
      <c r="B48" s="237"/>
      <c r="C48" s="247"/>
      <c r="D48" s="240"/>
      <c r="E48" s="240"/>
      <c r="F48" s="240"/>
      <c r="G48" s="243"/>
      <c r="H48" s="58" t="s">
        <v>52</v>
      </c>
      <c r="I48" s="59">
        <f>I45-I46</f>
        <v>8558.6996622692022</v>
      </c>
      <c r="J48" s="59">
        <f t="shared" ref="J48:L48" si="11">J45-J46</f>
        <v>3890.3183113460182</v>
      </c>
      <c r="K48" s="59">
        <f t="shared" si="11"/>
        <v>1945.1591556730091</v>
      </c>
      <c r="L48" s="59">
        <f t="shared" si="11"/>
        <v>24509.00287071176</v>
      </c>
      <c r="M48" s="60"/>
      <c r="N48" s="60"/>
      <c r="O48" s="61"/>
      <c r="P48" s="61"/>
      <c r="Q48" s="61"/>
    </row>
    <row r="49" spans="1:17" s="57" customFormat="1" ht="24.75" customHeight="1">
      <c r="A49" s="89"/>
      <c r="B49" s="90"/>
      <c r="C49" s="93"/>
      <c r="D49" s="91"/>
      <c r="E49" s="91"/>
      <c r="F49" s="91"/>
      <c r="G49" s="92"/>
      <c r="H49" s="76" t="s">
        <v>58</v>
      </c>
      <c r="I49" s="77"/>
      <c r="J49" s="77"/>
      <c r="K49" s="77"/>
      <c r="L49" s="77"/>
      <c r="M49" s="78"/>
      <c r="N49" s="78"/>
      <c r="O49" s="79"/>
      <c r="P49" s="79"/>
      <c r="Q49" s="79"/>
    </row>
    <row r="50" spans="1:17" s="57" customFormat="1" ht="26.25" customHeight="1" thickBot="1">
      <c r="A50" s="65"/>
      <c r="B50" s="66"/>
      <c r="C50" s="85"/>
      <c r="D50" s="67"/>
      <c r="E50" s="67"/>
      <c r="F50" s="67"/>
      <c r="G50" s="68"/>
      <c r="H50" s="69" t="s">
        <v>53</v>
      </c>
      <c r="I50" s="67">
        <f>I45-I47</f>
        <v>9663.5799999999945</v>
      </c>
      <c r="J50" s="67">
        <f>J45-J47-J49</f>
        <v>4392.5400000000009</v>
      </c>
      <c r="K50" s="67">
        <f>K45-K47-K49</f>
        <v>2196.2700000000004</v>
      </c>
      <c r="L50" s="67">
        <f t="shared" ref="L50" si="12">L45-L47</f>
        <v>27672.990000000005</v>
      </c>
      <c r="M50" s="70"/>
      <c r="N50" s="70"/>
      <c r="O50" s="71">
        <f>D45-M47-M49</f>
        <v>43925.380000000005</v>
      </c>
      <c r="P50" s="71">
        <f>D45-N47-N49</f>
        <v>249903.18</v>
      </c>
      <c r="Q50" s="71"/>
    </row>
    <row r="51" spans="1:17" s="57" customFormat="1" ht="48" customHeight="1">
      <c r="A51" s="232">
        <v>8</v>
      </c>
      <c r="B51" s="235" t="s">
        <v>101</v>
      </c>
      <c r="C51" s="245"/>
      <c r="D51" s="238">
        <v>1766813.69</v>
      </c>
      <c r="E51" s="238">
        <v>1304650.48</v>
      </c>
      <c r="F51" s="238">
        <f>D51-E51</f>
        <v>462163.20999999996</v>
      </c>
      <c r="G51" s="241" t="s">
        <v>369</v>
      </c>
      <c r="H51" s="53" t="s">
        <v>49</v>
      </c>
      <c r="I51" s="54">
        <v>265022.05</v>
      </c>
      <c r="J51" s="54">
        <v>229685.78</v>
      </c>
      <c r="K51" s="54">
        <v>53004.41</v>
      </c>
      <c r="L51" s="54">
        <v>1219101.45</v>
      </c>
      <c r="M51" s="55"/>
      <c r="N51" s="55"/>
      <c r="O51" s="56"/>
      <c r="P51" s="56"/>
      <c r="Q51" s="56"/>
    </row>
    <row r="52" spans="1:17" s="57" customFormat="1" ht="48" customHeight="1">
      <c r="A52" s="233"/>
      <c r="B52" s="236"/>
      <c r="C52" s="246"/>
      <c r="D52" s="239"/>
      <c r="E52" s="239"/>
      <c r="F52" s="239"/>
      <c r="G52" s="242"/>
      <c r="H52" s="58" t="s">
        <v>50</v>
      </c>
      <c r="I52" s="59">
        <f>(E51/D51)*I51</f>
        <v>195697.56941553019</v>
      </c>
      <c r="J52" s="59">
        <f>(E51/D51)*J51</f>
        <v>169604.56262152601</v>
      </c>
      <c r="K52" s="59">
        <f>(E51/D51)*K51</f>
        <v>39139.513883106039</v>
      </c>
      <c r="L52" s="59">
        <f>(E51/D51)*L51</f>
        <v>900208.83407983789</v>
      </c>
      <c r="M52" s="60"/>
      <c r="N52" s="60"/>
      <c r="O52" s="61"/>
      <c r="P52" s="61"/>
      <c r="Q52" s="61"/>
    </row>
    <row r="53" spans="1:17" s="57" customFormat="1" ht="48" customHeight="1">
      <c r="A53" s="233"/>
      <c r="B53" s="236"/>
      <c r="C53" s="246"/>
      <c r="D53" s="239"/>
      <c r="E53" s="239"/>
      <c r="F53" s="239"/>
      <c r="G53" s="242"/>
      <c r="H53" s="58" t="s">
        <v>51</v>
      </c>
      <c r="I53" s="59"/>
      <c r="J53" s="59"/>
      <c r="K53" s="59"/>
      <c r="L53" s="59"/>
      <c r="M53" s="60"/>
      <c r="N53" s="60"/>
      <c r="O53" s="61"/>
      <c r="P53" s="61"/>
      <c r="Q53" s="61"/>
    </row>
    <row r="54" spans="1:17" s="57" customFormat="1" ht="48" customHeight="1">
      <c r="A54" s="234"/>
      <c r="B54" s="237"/>
      <c r="C54" s="247"/>
      <c r="D54" s="240"/>
      <c r="E54" s="240"/>
      <c r="F54" s="240"/>
      <c r="G54" s="243"/>
      <c r="H54" s="58" t="s">
        <v>52</v>
      </c>
      <c r="I54" s="59">
        <f>I51-I52</f>
        <v>69324.480584469798</v>
      </c>
      <c r="J54" s="59">
        <f t="shared" ref="J54:L54" si="13">J51-J52</f>
        <v>60081.217378473986</v>
      </c>
      <c r="K54" s="59">
        <f t="shared" si="13"/>
        <v>13864.896116893964</v>
      </c>
      <c r="L54" s="59">
        <f t="shared" si="13"/>
        <v>318892.61592016206</v>
      </c>
      <c r="M54" s="60"/>
      <c r="N54" s="60"/>
      <c r="O54" s="61"/>
      <c r="P54" s="61"/>
      <c r="Q54" s="61"/>
    </row>
    <row r="55" spans="1:17" s="57" customFormat="1" ht="20.25" customHeight="1">
      <c r="A55" s="89"/>
      <c r="B55" s="90"/>
      <c r="C55" s="93"/>
      <c r="D55" s="91"/>
      <c r="E55" s="91"/>
      <c r="F55" s="91"/>
      <c r="G55" s="92"/>
      <c r="H55" s="76" t="s">
        <v>58</v>
      </c>
      <c r="I55" s="77"/>
      <c r="J55" s="77"/>
      <c r="K55" s="77"/>
      <c r="L55" s="77"/>
      <c r="M55" s="78"/>
      <c r="N55" s="78"/>
      <c r="O55" s="79"/>
      <c r="P55" s="79"/>
      <c r="Q55" s="79"/>
    </row>
    <row r="56" spans="1:17" s="57" customFormat="1" ht="22.5" customHeight="1" thickBot="1">
      <c r="A56" s="65"/>
      <c r="B56" s="66"/>
      <c r="C56" s="85"/>
      <c r="D56" s="67"/>
      <c r="E56" s="67"/>
      <c r="F56" s="67"/>
      <c r="G56" s="68"/>
      <c r="H56" s="69" t="s">
        <v>53</v>
      </c>
      <c r="I56" s="67">
        <f>I51-I53</f>
        <v>265022.05</v>
      </c>
      <c r="J56" s="67">
        <f t="shared" ref="J56:L56" si="14">J51-J53</f>
        <v>229685.78</v>
      </c>
      <c r="K56" s="67">
        <f t="shared" si="14"/>
        <v>53004.41</v>
      </c>
      <c r="L56" s="67">
        <f t="shared" si="14"/>
        <v>1219101.45</v>
      </c>
      <c r="M56" s="70"/>
      <c r="N56" s="70"/>
      <c r="O56" s="71">
        <f>D51-M53-M55</f>
        <v>1766813.69</v>
      </c>
      <c r="P56" s="71">
        <f>D51-N53-N55</f>
        <v>1766813.69</v>
      </c>
      <c r="Q56" s="71"/>
    </row>
    <row r="57" spans="1:17" s="57" customFormat="1" ht="46.5" customHeight="1">
      <c r="A57" s="232">
        <v>9</v>
      </c>
      <c r="B57" s="235" t="s">
        <v>80</v>
      </c>
      <c r="C57" s="245"/>
      <c r="D57" s="238">
        <v>1712208.05</v>
      </c>
      <c r="E57" s="238">
        <v>1712208.05</v>
      </c>
      <c r="F57" s="238">
        <f>D57-E57</f>
        <v>0</v>
      </c>
      <c r="G57" s="241" t="s">
        <v>370</v>
      </c>
      <c r="H57" s="53" t="s">
        <v>49</v>
      </c>
      <c r="I57" s="54">
        <v>376685.77</v>
      </c>
      <c r="J57" s="54">
        <v>222587.05</v>
      </c>
      <c r="K57" s="54">
        <v>34244.160000000003</v>
      </c>
      <c r="L57" s="54">
        <v>1078691.07</v>
      </c>
      <c r="M57" s="55"/>
      <c r="N57" s="55"/>
      <c r="O57" s="56"/>
      <c r="P57" s="56"/>
      <c r="Q57" s="56"/>
    </row>
    <row r="58" spans="1:17" s="57" customFormat="1" ht="46.5" customHeight="1">
      <c r="A58" s="233"/>
      <c r="B58" s="236"/>
      <c r="C58" s="246"/>
      <c r="D58" s="239"/>
      <c r="E58" s="239"/>
      <c r="F58" s="239"/>
      <c r="G58" s="242"/>
      <c r="H58" s="58" t="s">
        <v>50</v>
      </c>
      <c r="I58" s="59">
        <f>(E57/D57)*I57</f>
        <v>376685.77</v>
      </c>
      <c r="J58" s="59">
        <f>(E57/D57)*J57</f>
        <v>222587.05</v>
      </c>
      <c r="K58" s="59">
        <f>(E57/D57)*K57</f>
        <v>34244.160000000003</v>
      </c>
      <c r="L58" s="59">
        <f>(E57/D57)*L57</f>
        <v>1078691.07</v>
      </c>
      <c r="M58" s="60"/>
      <c r="N58" s="60"/>
      <c r="O58" s="61"/>
      <c r="P58" s="61"/>
      <c r="Q58" s="61"/>
    </row>
    <row r="59" spans="1:17" s="57" customFormat="1" ht="46.5" customHeight="1">
      <c r="A59" s="233"/>
      <c r="B59" s="236"/>
      <c r="C59" s="246"/>
      <c r="D59" s="239"/>
      <c r="E59" s="239"/>
      <c r="F59" s="239"/>
      <c r="G59" s="242"/>
      <c r="H59" s="58" t="s">
        <v>51</v>
      </c>
      <c r="I59" s="59"/>
      <c r="J59" s="59"/>
      <c r="K59" s="59"/>
      <c r="L59" s="59"/>
      <c r="M59" s="60"/>
      <c r="N59" s="60"/>
      <c r="O59" s="61"/>
      <c r="P59" s="61"/>
      <c r="Q59" s="61"/>
    </row>
    <row r="60" spans="1:17" s="57" customFormat="1" ht="46.5" customHeight="1">
      <c r="A60" s="234"/>
      <c r="B60" s="237"/>
      <c r="C60" s="247"/>
      <c r="D60" s="240"/>
      <c r="E60" s="240"/>
      <c r="F60" s="240"/>
      <c r="G60" s="243"/>
      <c r="H60" s="58" t="s">
        <v>52</v>
      </c>
      <c r="I60" s="59">
        <f>I57-I58</f>
        <v>0</v>
      </c>
      <c r="J60" s="59">
        <f t="shared" ref="J60:L60" si="15">J57-J58</f>
        <v>0</v>
      </c>
      <c r="K60" s="59">
        <f t="shared" si="15"/>
        <v>0</v>
      </c>
      <c r="L60" s="59">
        <f t="shared" si="15"/>
        <v>0</v>
      </c>
      <c r="M60" s="60"/>
      <c r="N60" s="60"/>
      <c r="O60" s="61"/>
      <c r="P60" s="61"/>
      <c r="Q60" s="61"/>
    </row>
    <row r="61" spans="1:17" s="57" customFormat="1" ht="23.25" customHeight="1">
      <c r="A61" s="89"/>
      <c r="B61" s="90"/>
      <c r="C61" s="93"/>
      <c r="D61" s="91"/>
      <c r="E61" s="91"/>
      <c r="F61" s="91"/>
      <c r="G61" s="92"/>
      <c r="H61" s="76" t="s">
        <v>58</v>
      </c>
      <c r="I61" s="77"/>
      <c r="J61" s="77"/>
      <c r="K61" s="77"/>
      <c r="L61" s="77"/>
      <c r="M61" s="78"/>
      <c r="N61" s="78"/>
      <c r="O61" s="79"/>
      <c r="P61" s="79"/>
      <c r="Q61" s="79"/>
    </row>
    <row r="62" spans="1:17" s="57" customFormat="1" ht="24.75" customHeight="1" thickBot="1">
      <c r="A62" s="65"/>
      <c r="B62" s="66"/>
      <c r="C62" s="85"/>
      <c r="D62" s="67"/>
      <c r="E62" s="67"/>
      <c r="F62" s="67"/>
      <c r="G62" s="68"/>
      <c r="H62" s="69" t="s">
        <v>53</v>
      </c>
      <c r="I62" s="67">
        <f>I57-I59</f>
        <v>376685.77</v>
      </c>
      <c r="J62" s="67">
        <f t="shared" ref="J62:L62" si="16">J57-J59</f>
        <v>222587.05</v>
      </c>
      <c r="K62" s="67">
        <f t="shared" si="16"/>
        <v>34244.160000000003</v>
      </c>
      <c r="L62" s="67">
        <f t="shared" si="16"/>
        <v>1078691.07</v>
      </c>
      <c r="M62" s="70"/>
      <c r="N62" s="70"/>
      <c r="O62" s="71">
        <f>D57-M59-M61</f>
        <v>1712208.05</v>
      </c>
      <c r="P62" s="71">
        <f>D57-N59-N61</f>
        <v>1712208.05</v>
      </c>
      <c r="Q62" s="71"/>
    </row>
    <row r="63" spans="1:17" s="57" customFormat="1" ht="45" customHeight="1">
      <c r="A63" s="232">
        <v>10</v>
      </c>
      <c r="B63" s="235" t="s">
        <v>121</v>
      </c>
      <c r="C63" s="245"/>
      <c r="D63" s="238">
        <v>1774801.61</v>
      </c>
      <c r="E63" s="238">
        <v>1774801.61</v>
      </c>
      <c r="F63" s="238">
        <f>D63-E63</f>
        <v>0</v>
      </c>
      <c r="G63" s="241" t="s">
        <v>371</v>
      </c>
      <c r="H63" s="53" t="s">
        <v>49</v>
      </c>
      <c r="I63" s="54">
        <v>266220.24</v>
      </c>
      <c r="J63" s="54">
        <v>106220.24</v>
      </c>
      <c r="K63" s="54">
        <v>160000</v>
      </c>
      <c r="L63" s="54">
        <v>1242361.1299999999</v>
      </c>
      <c r="M63" s="55"/>
      <c r="N63" s="55"/>
      <c r="O63" s="56"/>
      <c r="P63" s="56"/>
      <c r="Q63" s="56"/>
    </row>
    <row r="64" spans="1:17" s="57" customFormat="1" ht="45" customHeight="1">
      <c r="A64" s="233"/>
      <c r="B64" s="236"/>
      <c r="C64" s="246"/>
      <c r="D64" s="239"/>
      <c r="E64" s="239"/>
      <c r="F64" s="239"/>
      <c r="G64" s="242"/>
      <c r="H64" s="58" t="s">
        <v>50</v>
      </c>
      <c r="I64" s="59">
        <f>(E63/D63)*I63</f>
        <v>266220.24</v>
      </c>
      <c r="J64" s="59">
        <f>(E63/D63)*J63</f>
        <v>106220.24</v>
      </c>
      <c r="K64" s="59">
        <f>(E63/D63)*K63</f>
        <v>160000</v>
      </c>
      <c r="L64" s="59">
        <f>(E63/D63)*L63</f>
        <v>1242361.1299999999</v>
      </c>
      <c r="M64" s="60"/>
      <c r="N64" s="60"/>
      <c r="O64" s="61"/>
      <c r="P64" s="61"/>
      <c r="Q64" s="61"/>
    </row>
    <row r="65" spans="1:17" s="57" customFormat="1" ht="45" customHeight="1">
      <c r="A65" s="233"/>
      <c r="B65" s="236"/>
      <c r="C65" s="246"/>
      <c r="D65" s="239"/>
      <c r="E65" s="239"/>
      <c r="F65" s="239"/>
      <c r="G65" s="242"/>
      <c r="H65" s="58" t="s">
        <v>51</v>
      </c>
      <c r="I65" s="59"/>
      <c r="J65" s="59"/>
      <c r="K65" s="59"/>
      <c r="L65" s="59"/>
      <c r="M65" s="60"/>
      <c r="N65" s="60"/>
      <c r="O65" s="61"/>
      <c r="P65" s="61"/>
      <c r="Q65" s="61"/>
    </row>
    <row r="66" spans="1:17" s="57" customFormat="1" ht="45" customHeight="1">
      <c r="A66" s="234"/>
      <c r="B66" s="237"/>
      <c r="C66" s="247"/>
      <c r="D66" s="240"/>
      <c r="E66" s="240"/>
      <c r="F66" s="240"/>
      <c r="G66" s="243"/>
      <c r="H66" s="58" t="s">
        <v>52</v>
      </c>
      <c r="I66" s="59">
        <f>I63-I64</f>
        <v>0</v>
      </c>
      <c r="J66" s="59">
        <f t="shared" ref="J66:L66" si="17">J63-J64</f>
        <v>0</v>
      </c>
      <c r="K66" s="59">
        <f t="shared" si="17"/>
        <v>0</v>
      </c>
      <c r="L66" s="59">
        <f t="shared" si="17"/>
        <v>0</v>
      </c>
      <c r="M66" s="60"/>
      <c r="N66" s="60"/>
      <c r="O66" s="61"/>
      <c r="P66" s="61"/>
      <c r="Q66" s="61"/>
    </row>
    <row r="67" spans="1:17" s="57" customFormat="1" ht="22.5" customHeight="1">
      <c r="A67" s="89"/>
      <c r="B67" s="90"/>
      <c r="C67" s="93"/>
      <c r="D67" s="91"/>
      <c r="E67" s="91"/>
      <c r="F67" s="91"/>
      <c r="G67" s="92"/>
      <c r="H67" s="76" t="s">
        <v>58</v>
      </c>
      <c r="I67" s="77"/>
      <c r="J67" s="77"/>
      <c r="K67" s="77"/>
      <c r="L67" s="77"/>
      <c r="M67" s="78"/>
      <c r="N67" s="78"/>
      <c r="O67" s="79"/>
      <c r="P67" s="79"/>
      <c r="Q67" s="79"/>
    </row>
    <row r="68" spans="1:17" s="57" customFormat="1" ht="26.25" customHeight="1" thickBot="1">
      <c r="A68" s="65"/>
      <c r="B68" s="66"/>
      <c r="C68" s="85"/>
      <c r="D68" s="67"/>
      <c r="E68" s="67"/>
      <c r="F68" s="67"/>
      <c r="G68" s="68"/>
      <c r="H68" s="69" t="s">
        <v>53</v>
      </c>
      <c r="I68" s="67">
        <f>I63-I65</f>
        <v>266220.24</v>
      </c>
      <c r="J68" s="67">
        <f t="shared" ref="J68:L68" si="18">J63-J65</f>
        <v>106220.24</v>
      </c>
      <c r="K68" s="67">
        <f t="shared" si="18"/>
        <v>160000</v>
      </c>
      <c r="L68" s="67">
        <f t="shared" si="18"/>
        <v>1242361.1299999999</v>
      </c>
      <c r="M68" s="70"/>
      <c r="N68" s="70"/>
      <c r="O68" s="71">
        <f>D63-M65-M67</f>
        <v>1774801.61</v>
      </c>
      <c r="P68" s="71">
        <f>D63-N65-N67</f>
        <v>1774801.61</v>
      </c>
      <c r="Q68" s="71"/>
    </row>
    <row r="69" spans="1:17" s="57" customFormat="1" ht="48.75" customHeight="1">
      <c r="A69" s="232">
        <v>11</v>
      </c>
      <c r="B69" s="235" t="s">
        <v>68</v>
      </c>
      <c r="C69" s="245"/>
      <c r="D69" s="238">
        <v>1130862.58</v>
      </c>
      <c r="E69" s="238">
        <v>859455.7</v>
      </c>
      <c r="F69" s="238">
        <f>D69-E69</f>
        <v>271406.88000000012</v>
      </c>
      <c r="G69" s="241" t="s">
        <v>372</v>
      </c>
      <c r="H69" s="53" t="s">
        <v>49</v>
      </c>
      <c r="I69" s="54">
        <v>248789.77</v>
      </c>
      <c r="J69" s="54">
        <v>113086.26</v>
      </c>
      <c r="K69" s="54">
        <v>67851.75</v>
      </c>
      <c r="L69" s="54">
        <v>701134.8</v>
      </c>
      <c r="M69" s="55"/>
      <c r="N69" s="55"/>
      <c r="O69" s="56"/>
      <c r="P69" s="56"/>
      <c r="Q69" s="56"/>
    </row>
    <row r="70" spans="1:17" s="57" customFormat="1" ht="48.75" customHeight="1">
      <c r="A70" s="233"/>
      <c r="B70" s="236"/>
      <c r="C70" s="246"/>
      <c r="D70" s="239"/>
      <c r="E70" s="239"/>
      <c r="F70" s="239"/>
      <c r="G70" s="242"/>
      <c r="H70" s="58" t="s">
        <v>50</v>
      </c>
      <c r="I70" s="59">
        <f>(E69/D69)*I69</f>
        <v>189080.25582400025</v>
      </c>
      <c r="J70" s="59">
        <f>(E69/D69)*J69</f>
        <v>85945.571520000231</v>
      </c>
      <c r="K70" s="59">
        <f>(E69/D69)*K69</f>
        <v>51567.338351999402</v>
      </c>
      <c r="L70" s="59">
        <f>(E69/D69)*L69</f>
        <v>532862.53430399997</v>
      </c>
      <c r="M70" s="60"/>
      <c r="N70" s="60"/>
      <c r="O70" s="61"/>
      <c r="P70" s="61"/>
      <c r="Q70" s="61"/>
    </row>
    <row r="71" spans="1:17" s="57" customFormat="1" ht="48.75" customHeight="1">
      <c r="A71" s="233"/>
      <c r="B71" s="236"/>
      <c r="C71" s="246"/>
      <c r="D71" s="239"/>
      <c r="E71" s="239"/>
      <c r="F71" s="239"/>
      <c r="G71" s="242"/>
      <c r="H71" s="58" t="s">
        <v>51</v>
      </c>
      <c r="I71" s="59">
        <v>173264.68</v>
      </c>
      <c r="J71" s="59">
        <v>78756.67</v>
      </c>
      <c r="K71" s="59">
        <v>47254</v>
      </c>
      <c r="L71" s="59">
        <v>488291.37</v>
      </c>
      <c r="M71" s="60">
        <v>787566.72</v>
      </c>
      <c r="N71" s="60"/>
      <c r="O71" s="61"/>
      <c r="P71" s="61"/>
      <c r="Q71" s="61"/>
    </row>
    <row r="72" spans="1:17" s="57" customFormat="1" ht="48.75" customHeight="1">
      <c r="A72" s="234"/>
      <c r="B72" s="237"/>
      <c r="C72" s="247"/>
      <c r="D72" s="240"/>
      <c r="E72" s="240"/>
      <c r="F72" s="240"/>
      <c r="G72" s="243"/>
      <c r="H72" s="58" t="s">
        <v>52</v>
      </c>
      <c r="I72" s="59">
        <f>I69-I70</f>
        <v>59709.514175999735</v>
      </c>
      <c r="J72" s="59">
        <f t="shared" ref="J72:L72" si="19">J69-J70</f>
        <v>27140.688479999764</v>
      </c>
      <c r="K72" s="59">
        <f t="shared" si="19"/>
        <v>16284.411648000598</v>
      </c>
      <c r="L72" s="59">
        <f t="shared" si="19"/>
        <v>168272.26569600007</v>
      </c>
      <c r="M72" s="60"/>
      <c r="N72" s="60"/>
      <c r="O72" s="61"/>
      <c r="P72" s="61"/>
      <c r="Q72" s="61"/>
    </row>
    <row r="73" spans="1:17" s="57" customFormat="1" ht="32.25" customHeight="1">
      <c r="A73" s="62" t="s">
        <v>54</v>
      </c>
      <c r="B73" s="63"/>
      <c r="C73" s="84"/>
      <c r="D73" s="59"/>
      <c r="E73" s="59"/>
      <c r="F73" s="59"/>
      <c r="G73" s="72"/>
      <c r="H73" s="64" t="s">
        <v>58</v>
      </c>
      <c r="I73" s="59"/>
      <c r="J73" s="59"/>
      <c r="K73" s="59"/>
      <c r="L73" s="59"/>
      <c r="M73" s="60"/>
      <c r="N73" s="60"/>
      <c r="O73" s="61"/>
      <c r="P73" s="61"/>
      <c r="Q73" s="61"/>
    </row>
    <row r="74" spans="1:17" s="57" customFormat="1" ht="34.5" customHeight="1" thickBot="1">
      <c r="A74" s="65"/>
      <c r="B74" s="66"/>
      <c r="C74" s="85"/>
      <c r="D74" s="67"/>
      <c r="E74" s="67"/>
      <c r="F74" s="67"/>
      <c r="G74" s="68"/>
      <c r="H74" s="69" t="s">
        <v>53</v>
      </c>
      <c r="I74" s="67">
        <f>I69-I71-I73</f>
        <v>75525.09</v>
      </c>
      <c r="J74" s="67">
        <f t="shared" ref="J74:L74" si="20">J69-J71-J73</f>
        <v>34329.589999999997</v>
      </c>
      <c r="K74" s="67">
        <f t="shared" si="20"/>
        <v>20597.75</v>
      </c>
      <c r="L74" s="67">
        <f t="shared" si="20"/>
        <v>212843.43000000005</v>
      </c>
      <c r="M74" s="70"/>
      <c r="N74" s="70"/>
      <c r="O74" s="71">
        <f>D69-M71-M73</f>
        <v>343295.8600000001</v>
      </c>
      <c r="P74" s="71">
        <f>D69-N71-N73</f>
        <v>1130862.58</v>
      </c>
      <c r="Q74" s="71"/>
    </row>
    <row r="75" spans="1:17" s="57" customFormat="1" ht="47.25" customHeight="1">
      <c r="A75" s="232">
        <v>12</v>
      </c>
      <c r="B75" s="235" t="s">
        <v>118</v>
      </c>
      <c r="C75" s="245"/>
      <c r="D75" s="238">
        <v>1028024.22</v>
      </c>
      <c r="E75" s="238">
        <v>925221.81</v>
      </c>
      <c r="F75" s="238">
        <f>D75-E75</f>
        <v>102802.40999999992</v>
      </c>
      <c r="G75" s="241" t="s">
        <v>373</v>
      </c>
      <c r="H75" s="53" t="s">
        <v>49</v>
      </c>
      <c r="I75" s="54">
        <v>154203.64000000001</v>
      </c>
      <c r="J75" s="54">
        <v>133643.15</v>
      </c>
      <c r="K75" s="54">
        <v>20560.48</v>
      </c>
      <c r="L75" s="54">
        <v>719616.95</v>
      </c>
      <c r="M75" s="55"/>
      <c r="N75" s="55"/>
      <c r="O75" s="56"/>
      <c r="P75" s="56"/>
      <c r="Q75" s="56"/>
    </row>
    <row r="76" spans="1:17" s="57" customFormat="1" ht="47.25" customHeight="1">
      <c r="A76" s="233"/>
      <c r="B76" s="236"/>
      <c r="C76" s="246"/>
      <c r="D76" s="239"/>
      <c r="E76" s="239"/>
      <c r="F76" s="239"/>
      <c r="G76" s="242"/>
      <c r="H76" s="58" t="s">
        <v>50</v>
      </c>
      <c r="I76" s="59">
        <f>(E75/D75)*I75</f>
        <v>138783.2778000001</v>
      </c>
      <c r="J76" s="59">
        <f>(E75/D75)*J75</f>
        <v>120278.83656000003</v>
      </c>
      <c r="K76" s="59">
        <f>(E75/D75)*K75</f>
        <v>18504.432239999951</v>
      </c>
      <c r="L76" s="59">
        <f>(E75/D75)*L75</f>
        <v>647655.26339999994</v>
      </c>
      <c r="M76" s="60"/>
      <c r="N76" s="60"/>
      <c r="O76" s="61"/>
      <c r="P76" s="61"/>
      <c r="Q76" s="61"/>
    </row>
    <row r="77" spans="1:17" s="57" customFormat="1" ht="47.25" customHeight="1">
      <c r="A77" s="233"/>
      <c r="B77" s="236"/>
      <c r="C77" s="246"/>
      <c r="D77" s="239"/>
      <c r="E77" s="239"/>
      <c r="F77" s="239"/>
      <c r="G77" s="242"/>
      <c r="H77" s="58" t="s">
        <v>51</v>
      </c>
      <c r="I77" s="59">
        <v>135831.39000000001</v>
      </c>
      <c r="J77" s="59">
        <v>117720.54</v>
      </c>
      <c r="K77" s="59">
        <v>18110.849999999999</v>
      </c>
      <c r="L77" s="59">
        <v>633879.84</v>
      </c>
      <c r="M77" s="60">
        <v>905542.62</v>
      </c>
      <c r="N77" s="60"/>
      <c r="O77" s="61"/>
      <c r="P77" s="61"/>
      <c r="Q77" s="61"/>
    </row>
    <row r="78" spans="1:17" s="57" customFormat="1" ht="47.25" customHeight="1">
      <c r="A78" s="234"/>
      <c r="B78" s="237"/>
      <c r="C78" s="247"/>
      <c r="D78" s="240"/>
      <c r="E78" s="240"/>
      <c r="F78" s="240"/>
      <c r="G78" s="243"/>
      <c r="H78" s="58" t="s">
        <v>52</v>
      </c>
      <c r="I78" s="59">
        <f>I75-I76</f>
        <v>15420.362199999916</v>
      </c>
      <c r="J78" s="59">
        <f t="shared" ref="J78:L78" si="21">J75-J76</f>
        <v>13364.313439999969</v>
      </c>
      <c r="K78" s="59">
        <f t="shared" si="21"/>
        <v>2056.0477600000486</v>
      </c>
      <c r="L78" s="59">
        <f t="shared" si="21"/>
        <v>71961.686600000015</v>
      </c>
      <c r="M78" s="60"/>
      <c r="N78" s="60"/>
      <c r="O78" s="61"/>
      <c r="P78" s="61"/>
      <c r="Q78" s="61"/>
    </row>
    <row r="79" spans="1:17" s="57" customFormat="1" ht="39" customHeight="1">
      <c r="A79" s="62" t="s">
        <v>55</v>
      </c>
      <c r="B79" s="63"/>
      <c r="C79" s="84"/>
      <c r="D79" s="59"/>
      <c r="E79" s="59"/>
      <c r="F79" s="59"/>
      <c r="G79" s="72"/>
      <c r="H79" s="64" t="s">
        <v>58</v>
      </c>
      <c r="I79" s="59"/>
      <c r="J79" s="59"/>
      <c r="K79" s="59"/>
      <c r="L79" s="59"/>
      <c r="M79" s="60"/>
      <c r="N79" s="60"/>
      <c r="O79" s="61"/>
      <c r="P79" s="61"/>
      <c r="Q79" s="61"/>
    </row>
    <row r="80" spans="1:17" s="57" customFormat="1" ht="39.75" customHeight="1" thickBot="1">
      <c r="A80" s="65"/>
      <c r="B80" s="66"/>
      <c r="C80" s="85"/>
      <c r="D80" s="67"/>
      <c r="E80" s="67"/>
      <c r="F80" s="67"/>
      <c r="G80" s="68"/>
      <c r="H80" s="69" t="s">
        <v>53</v>
      </c>
      <c r="I80" s="67">
        <f>I75-I77-I79</f>
        <v>18372.25</v>
      </c>
      <c r="J80" s="67">
        <f t="shared" ref="J80:L80" si="22">J75-J77-J79</f>
        <v>15922.61</v>
      </c>
      <c r="K80" s="67">
        <f t="shared" si="22"/>
        <v>2449.630000000001</v>
      </c>
      <c r="L80" s="67">
        <f t="shared" si="22"/>
        <v>85737.109999999986</v>
      </c>
      <c r="M80" s="70"/>
      <c r="N80" s="70"/>
      <c r="O80" s="71">
        <f>D75-M77-M79</f>
        <v>122481.59999999998</v>
      </c>
      <c r="P80" s="71">
        <f>D75-N77-N79</f>
        <v>1028024.22</v>
      </c>
      <c r="Q80" s="71"/>
    </row>
    <row r="81" spans="1:17" s="57" customFormat="1" ht="45.75" customHeight="1">
      <c r="A81" s="232">
        <v>13</v>
      </c>
      <c r="B81" s="235" t="s">
        <v>132</v>
      </c>
      <c r="C81" s="245"/>
      <c r="D81" s="238">
        <v>1029554.72</v>
      </c>
      <c r="E81" s="238">
        <v>1003815.87</v>
      </c>
      <c r="F81" s="238">
        <f>D81-E81</f>
        <v>25738.849999999977</v>
      </c>
      <c r="G81" s="241" t="s">
        <v>374</v>
      </c>
      <c r="H81" s="53" t="s">
        <v>49</v>
      </c>
      <c r="I81" s="54">
        <v>154433.21</v>
      </c>
      <c r="J81" s="54">
        <v>55728.75</v>
      </c>
      <c r="K81" s="54">
        <v>109000</v>
      </c>
      <c r="L81" s="54">
        <v>710392.76</v>
      </c>
      <c r="M81" s="55"/>
      <c r="N81" s="55"/>
      <c r="O81" s="56"/>
      <c r="P81" s="56"/>
      <c r="Q81" s="56"/>
    </row>
    <row r="82" spans="1:17" s="57" customFormat="1" ht="45.75" customHeight="1">
      <c r="A82" s="233"/>
      <c r="B82" s="236"/>
      <c r="C82" s="246"/>
      <c r="D82" s="239"/>
      <c r="E82" s="239"/>
      <c r="F82" s="239"/>
      <c r="G82" s="242"/>
      <c r="H82" s="58" t="s">
        <v>50</v>
      </c>
      <c r="I82" s="59">
        <f>(E81/D81)*I81</f>
        <v>150572.38245000003</v>
      </c>
      <c r="J82" s="59">
        <f>(E81/D81)*J81</f>
        <v>54335.532224321694</v>
      </c>
      <c r="K82" s="59">
        <f>(E81/D81)*K81</f>
        <v>106275.00190567822</v>
      </c>
      <c r="L82" s="59">
        <f>(E81/D81)*L81</f>
        <v>692632.95342000003</v>
      </c>
      <c r="M82" s="60"/>
      <c r="N82" s="60"/>
      <c r="O82" s="61"/>
      <c r="P82" s="61"/>
      <c r="Q82" s="61"/>
    </row>
    <row r="83" spans="1:17" s="57" customFormat="1" ht="45.75" customHeight="1">
      <c r="A83" s="233"/>
      <c r="B83" s="236"/>
      <c r="C83" s="246"/>
      <c r="D83" s="239"/>
      <c r="E83" s="239"/>
      <c r="F83" s="239"/>
      <c r="G83" s="242"/>
      <c r="H83" s="58" t="s">
        <v>51</v>
      </c>
      <c r="I83" s="59">
        <v>144322.32999999999</v>
      </c>
      <c r="J83" s="59">
        <v>52080.15</v>
      </c>
      <c r="K83" s="59">
        <v>101863.67</v>
      </c>
      <c r="L83" s="59">
        <v>663882.71</v>
      </c>
      <c r="M83" s="60">
        <v>962148.86</v>
      </c>
      <c r="N83" s="60"/>
      <c r="O83" s="61"/>
      <c r="P83" s="61"/>
      <c r="Q83" s="61"/>
    </row>
    <row r="84" spans="1:17" s="57" customFormat="1" ht="45.75" customHeight="1">
      <c r="A84" s="234"/>
      <c r="B84" s="237"/>
      <c r="C84" s="247"/>
      <c r="D84" s="240"/>
      <c r="E84" s="240"/>
      <c r="F84" s="240"/>
      <c r="G84" s="243"/>
      <c r="H84" s="58" t="s">
        <v>52</v>
      </c>
      <c r="I84" s="59">
        <f>I81-I82</f>
        <v>3860.8275499999581</v>
      </c>
      <c r="J84" s="59">
        <f t="shared" ref="J84:L84" si="23">J81-J82</f>
        <v>1393.2177756783058</v>
      </c>
      <c r="K84" s="59">
        <f t="shared" si="23"/>
        <v>2724.9980943217815</v>
      </c>
      <c r="L84" s="59">
        <f t="shared" si="23"/>
        <v>17759.806579999975</v>
      </c>
      <c r="M84" s="60"/>
      <c r="N84" s="60"/>
      <c r="O84" s="61"/>
      <c r="P84" s="61"/>
      <c r="Q84" s="61"/>
    </row>
    <row r="85" spans="1:17" s="57" customFormat="1" ht="42" customHeight="1">
      <c r="A85" s="89"/>
      <c r="B85" s="90"/>
      <c r="C85" s="93"/>
      <c r="D85" s="91"/>
      <c r="E85" s="91"/>
      <c r="F85" s="91"/>
      <c r="G85" s="92"/>
      <c r="H85" s="76" t="s">
        <v>58</v>
      </c>
      <c r="I85" s="77"/>
      <c r="J85" s="77"/>
      <c r="K85" s="77"/>
      <c r="L85" s="77"/>
      <c r="M85" s="78"/>
      <c r="N85" s="78"/>
      <c r="O85" s="79"/>
      <c r="P85" s="79"/>
      <c r="Q85" s="79"/>
    </row>
    <row r="86" spans="1:17" s="57" customFormat="1" ht="41.25" customHeight="1" thickBot="1">
      <c r="A86" s="65"/>
      <c r="B86" s="66"/>
      <c r="C86" s="85"/>
      <c r="D86" s="67"/>
      <c r="E86" s="67"/>
      <c r="F86" s="67"/>
      <c r="G86" s="68"/>
      <c r="H86" s="69" t="s">
        <v>53</v>
      </c>
      <c r="I86" s="67">
        <f>I81-I83</f>
        <v>10110.880000000005</v>
      </c>
      <c r="J86" s="67">
        <f>J81-J83+2671.25</f>
        <v>6319.8499999999985</v>
      </c>
      <c r="K86" s="67">
        <f t="shared" ref="K86:L86" si="24">K81-K83</f>
        <v>7136.3300000000017</v>
      </c>
      <c r="L86" s="67">
        <f t="shared" si="24"/>
        <v>46510.050000000047</v>
      </c>
      <c r="M86" s="70"/>
      <c r="N86" s="70"/>
      <c r="O86" s="71">
        <f>D81-M83-M85</f>
        <v>67405.859999999986</v>
      </c>
      <c r="P86" s="71">
        <f>D81-N83-N85</f>
        <v>1029554.72</v>
      </c>
      <c r="Q86" s="71"/>
    </row>
    <row r="87" spans="1:17" s="57" customFormat="1" ht="42" customHeight="1">
      <c r="A87" s="232">
        <v>14</v>
      </c>
      <c r="B87" s="235" t="s">
        <v>123</v>
      </c>
      <c r="C87" s="245"/>
      <c r="D87" s="238">
        <v>1530603.02</v>
      </c>
      <c r="E87" s="238">
        <v>1469378.83</v>
      </c>
      <c r="F87" s="238">
        <f>D87-E87</f>
        <v>61224.189999999944</v>
      </c>
      <c r="G87" s="241" t="s">
        <v>375</v>
      </c>
      <c r="H87" s="53" t="s">
        <v>49</v>
      </c>
      <c r="I87" s="54">
        <v>229590.46</v>
      </c>
      <c r="J87" s="54">
        <v>153060.29999999999</v>
      </c>
      <c r="K87" s="54">
        <v>76530.149999999994</v>
      </c>
      <c r="L87" s="54">
        <v>1071422.1100000001</v>
      </c>
      <c r="M87" s="55"/>
      <c r="N87" s="55"/>
      <c r="O87" s="56"/>
      <c r="P87" s="56"/>
      <c r="Q87" s="56"/>
    </row>
    <row r="88" spans="1:17" s="57" customFormat="1" ht="42" customHeight="1">
      <c r="A88" s="233"/>
      <c r="B88" s="236"/>
      <c r="C88" s="246"/>
      <c r="D88" s="239"/>
      <c r="E88" s="239"/>
      <c r="F88" s="239"/>
      <c r="G88" s="242"/>
      <c r="H88" s="58" t="s">
        <v>50</v>
      </c>
      <c r="I88" s="59">
        <f>(E87/D87)*I87</f>
        <v>220406.83121999967</v>
      </c>
      <c r="J88" s="59">
        <f>(E87/D87)*J87</f>
        <v>146937.88108000008</v>
      </c>
      <c r="K88" s="59">
        <f>(E87/D87)*K87</f>
        <v>73468.94054000004</v>
      </c>
      <c r="L88" s="59">
        <f>(E87/D87)*L87</f>
        <v>1028565.1771600003</v>
      </c>
      <c r="M88" s="60"/>
      <c r="N88" s="60"/>
      <c r="O88" s="61"/>
      <c r="P88" s="61"/>
      <c r="Q88" s="61"/>
    </row>
    <row r="89" spans="1:17" s="57" customFormat="1" ht="42" customHeight="1">
      <c r="A89" s="233"/>
      <c r="B89" s="236"/>
      <c r="C89" s="246"/>
      <c r="D89" s="239"/>
      <c r="E89" s="239"/>
      <c r="F89" s="239"/>
      <c r="G89" s="242"/>
      <c r="H89" s="58" t="s">
        <v>51</v>
      </c>
      <c r="I89" s="59"/>
      <c r="J89" s="59"/>
      <c r="K89" s="59"/>
      <c r="L89" s="59"/>
      <c r="M89" s="60"/>
      <c r="N89" s="60"/>
      <c r="O89" s="61"/>
      <c r="P89" s="61"/>
      <c r="Q89" s="61"/>
    </row>
    <row r="90" spans="1:17" s="57" customFormat="1" ht="42" customHeight="1">
      <c r="A90" s="234"/>
      <c r="B90" s="237"/>
      <c r="C90" s="247"/>
      <c r="D90" s="240"/>
      <c r="E90" s="240"/>
      <c r="F90" s="240"/>
      <c r="G90" s="243"/>
      <c r="H90" s="58" t="s">
        <v>52</v>
      </c>
      <c r="I90" s="59">
        <f>I87-I88</f>
        <v>9183.6287800003192</v>
      </c>
      <c r="J90" s="59">
        <f t="shared" ref="J90:L90" si="25">J87-J88</f>
        <v>6122.4189199999091</v>
      </c>
      <c r="K90" s="59">
        <f t="shared" si="25"/>
        <v>3061.2094599999546</v>
      </c>
      <c r="L90" s="59">
        <f t="shared" si="25"/>
        <v>42856.93283999979</v>
      </c>
      <c r="M90" s="60"/>
      <c r="N90" s="60"/>
      <c r="O90" s="61"/>
      <c r="P90" s="61"/>
      <c r="Q90" s="61"/>
    </row>
    <row r="91" spans="1:17" s="57" customFormat="1" ht="42" customHeight="1">
      <c r="A91" s="89"/>
      <c r="B91" s="86"/>
      <c r="C91" s="93"/>
      <c r="D91" s="91"/>
      <c r="E91" s="91"/>
      <c r="F91" s="91"/>
      <c r="G91" s="92"/>
      <c r="H91" s="76" t="s">
        <v>58</v>
      </c>
      <c r="I91" s="77"/>
      <c r="J91" s="77"/>
      <c r="K91" s="77"/>
      <c r="L91" s="77"/>
      <c r="M91" s="78"/>
      <c r="N91" s="78"/>
      <c r="O91" s="79"/>
      <c r="P91" s="79"/>
      <c r="Q91" s="79"/>
    </row>
    <row r="92" spans="1:17" s="57" customFormat="1" ht="48" customHeight="1" thickBot="1">
      <c r="A92" s="65"/>
      <c r="B92" s="66"/>
      <c r="C92" s="85"/>
      <c r="D92" s="67"/>
      <c r="E92" s="67"/>
      <c r="F92" s="67"/>
      <c r="G92" s="68"/>
      <c r="H92" s="69" t="s">
        <v>53</v>
      </c>
      <c r="I92" s="67">
        <f>I87-I89</f>
        <v>229590.46</v>
      </c>
      <c r="J92" s="67">
        <f>J87-J89-J91</f>
        <v>153060.29999999999</v>
      </c>
      <c r="K92" s="67">
        <f>K87-K89-K91</f>
        <v>76530.149999999994</v>
      </c>
      <c r="L92" s="67">
        <f t="shared" ref="L92" si="26">L87-L89</f>
        <v>1071422.1100000001</v>
      </c>
      <c r="M92" s="70"/>
      <c r="N92" s="70"/>
      <c r="O92" s="71">
        <f>D87-M89-M91</f>
        <v>1530603.02</v>
      </c>
      <c r="P92" s="71">
        <f>D87-N89-N91</f>
        <v>1530603.02</v>
      </c>
      <c r="Q92" s="71"/>
    </row>
    <row r="93" spans="1:17" s="57" customFormat="1" ht="43.5" customHeight="1">
      <c r="A93" s="232">
        <v>15</v>
      </c>
      <c r="B93" s="235" t="s">
        <v>112</v>
      </c>
      <c r="C93" s="245"/>
      <c r="D93" s="238">
        <v>682006.24</v>
      </c>
      <c r="E93" s="238">
        <v>668366.11</v>
      </c>
      <c r="F93" s="238">
        <f>D93-E93</f>
        <v>13640.130000000005</v>
      </c>
      <c r="G93" s="241" t="s">
        <v>376</v>
      </c>
      <c r="H93" s="53" t="s">
        <v>49</v>
      </c>
      <c r="I93" s="54">
        <v>102300.94</v>
      </c>
      <c r="J93" s="54">
        <v>68200.62</v>
      </c>
      <c r="K93" s="54">
        <v>34100.31</v>
      </c>
      <c r="L93" s="54">
        <v>477404.37</v>
      </c>
      <c r="M93" s="55"/>
      <c r="N93" s="55"/>
      <c r="O93" s="56"/>
      <c r="P93" s="56"/>
      <c r="Q93" s="56"/>
    </row>
    <row r="94" spans="1:17" s="57" customFormat="1" ht="43.5" customHeight="1">
      <c r="A94" s="233"/>
      <c r="B94" s="236"/>
      <c r="C94" s="246"/>
      <c r="D94" s="239"/>
      <c r="E94" s="239"/>
      <c r="F94" s="239"/>
      <c r="G94" s="242"/>
      <c r="H94" s="58" t="s">
        <v>50</v>
      </c>
      <c r="I94" s="59">
        <f>(E93/D93)*I93</f>
        <v>100254.92041999997</v>
      </c>
      <c r="J94" s="59">
        <f>(E93/D93)*J93</f>
        <v>66836.607080000031</v>
      </c>
      <c r="K94" s="59">
        <f>(E93/D93)*K93</f>
        <v>33418.303540000015</v>
      </c>
      <c r="L94" s="59">
        <f>(E93/D93)*L93</f>
        <v>467856.27895999997</v>
      </c>
      <c r="M94" s="60"/>
      <c r="N94" s="60"/>
      <c r="O94" s="61"/>
      <c r="P94" s="61"/>
      <c r="Q94" s="61"/>
    </row>
    <row r="95" spans="1:17" s="57" customFormat="1" ht="43.5" customHeight="1">
      <c r="A95" s="233"/>
      <c r="B95" s="236"/>
      <c r="C95" s="246"/>
      <c r="D95" s="239"/>
      <c r="E95" s="239"/>
      <c r="F95" s="239"/>
      <c r="G95" s="242"/>
      <c r="H95" s="58" t="s">
        <v>51</v>
      </c>
      <c r="I95" s="59"/>
      <c r="J95" s="59"/>
      <c r="K95" s="59"/>
      <c r="L95" s="59"/>
      <c r="M95" s="60"/>
      <c r="N95" s="60"/>
      <c r="O95" s="61"/>
      <c r="P95" s="61"/>
      <c r="Q95" s="61"/>
    </row>
    <row r="96" spans="1:17" s="57" customFormat="1" ht="43.5" customHeight="1">
      <c r="A96" s="234"/>
      <c r="B96" s="237"/>
      <c r="C96" s="247"/>
      <c r="D96" s="240"/>
      <c r="E96" s="240"/>
      <c r="F96" s="240"/>
      <c r="G96" s="243"/>
      <c r="H96" s="58" t="s">
        <v>52</v>
      </c>
      <c r="I96" s="59">
        <f>I93-I94</f>
        <v>2046.0195800000365</v>
      </c>
      <c r="J96" s="59">
        <f t="shared" ref="J96:L96" si="27">J93-J94</f>
        <v>1364.0129199999647</v>
      </c>
      <c r="K96" s="59">
        <f t="shared" si="27"/>
        <v>682.00645999998233</v>
      </c>
      <c r="L96" s="59">
        <f t="shared" si="27"/>
        <v>9548.0910400000284</v>
      </c>
      <c r="M96" s="60"/>
      <c r="N96" s="60"/>
      <c r="O96" s="61"/>
      <c r="P96" s="61"/>
      <c r="Q96" s="61"/>
    </row>
    <row r="97" spans="1:17" s="57" customFormat="1" ht="44.25" customHeight="1">
      <c r="A97" s="89"/>
      <c r="B97" s="90"/>
      <c r="C97" s="93"/>
      <c r="D97" s="91"/>
      <c r="E97" s="91"/>
      <c r="F97" s="91"/>
      <c r="G97" s="92"/>
      <c r="H97" s="76" t="s">
        <v>58</v>
      </c>
      <c r="I97" s="77"/>
      <c r="J97" s="77"/>
      <c r="K97" s="77"/>
      <c r="L97" s="77"/>
      <c r="M97" s="78"/>
      <c r="N97" s="78"/>
      <c r="O97" s="79"/>
      <c r="P97" s="79"/>
      <c r="Q97" s="79"/>
    </row>
    <row r="98" spans="1:17" s="57" customFormat="1" ht="49.5" customHeight="1" thickBot="1">
      <c r="A98" s="65"/>
      <c r="B98" s="66"/>
      <c r="C98" s="85"/>
      <c r="D98" s="67"/>
      <c r="E98" s="67"/>
      <c r="F98" s="67"/>
      <c r="G98" s="68"/>
      <c r="H98" s="69" t="s">
        <v>53</v>
      </c>
      <c r="I98" s="67">
        <f>I93-I95</f>
        <v>102300.94</v>
      </c>
      <c r="J98" s="67">
        <f>J93-J95-J97+2699.07</f>
        <v>70899.69</v>
      </c>
      <c r="K98" s="67">
        <f>K93-K95-K97</f>
        <v>34100.31</v>
      </c>
      <c r="L98" s="67">
        <f t="shared" ref="L98" si="28">L93-L95</f>
        <v>477404.37</v>
      </c>
      <c r="M98" s="70"/>
      <c r="N98" s="70"/>
      <c r="O98" s="71">
        <f>D93-M95-M97</f>
        <v>682006.24</v>
      </c>
      <c r="P98" s="71">
        <f>D93-N95-N97</f>
        <v>682006.24</v>
      </c>
      <c r="Q98" s="71"/>
    </row>
    <row r="99" spans="1:17" s="57" customFormat="1" ht="36.75" customHeight="1">
      <c r="A99" s="232">
        <v>16</v>
      </c>
      <c r="B99" s="235" t="s">
        <v>124</v>
      </c>
      <c r="C99" s="245"/>
      <c r="D99" s="238">
        <v>236477.73</v>
      </c>
      <c r="E99" s="238">
        <v>197822.67</v>
      </c>
      <c r="F99" s="238">
        <f>D99-E99</f>
        <v>38655.06</v>
      </c>
      <c r="G99" s="248" t="s">
        <v>377</v>
      </c>
      <c r="H99" s="53" t="s">
        <v>49</v>
      </c>
      <c r="I99" s="54">
        <v>35471.660000000003</v>
      </c>
      <c r="J99" s="54">
        <v>42566</v>
      </c>
      <c r="K99" s="54">
        <v>4729.55</v>
      </c>
      <c r="L99" s="54">
        <v>153710.51999999999</v>
      </c>
      <c r="M99" s="55"/>
      <c r="N99" s="55"/>
      <c r="O99" s="56"/>
      <c r="P99" s="56"/>
      <c r="Q99" s="56"/>
    </row>
    <row r="100" spans="1:17" s="57" customFormat="1" ht="36.75" customHeight="1">
      <c r="A100" s="233"/>
      <c r="B100" s="236"/>
      <c r="C100" s="246"/>
      <c r="D100" s="239"/>
      <c r="E100" s="239"/>
      <c r="F100" s="239"/>
      <c r="G100" s="249"/>
      <c r="H100" s="58" t="s">
        <v>50</v>
      </c>
      <c r="I100" s="59">
        <f>(E99/D99)*I99</f>
        <v>29673.400918269133</v>
      </c>
      <c r="J100" s="59">
        <f>(E99/D99)*J99</f>
        <v>35608.087794229083</v>
      </c>
      <c r="K100" s="59">
        <f>(E99/D99)*K99</f>
        <v>3956.4495519239804</v>
      </c>
      <c r="L100" s="59">
        <f>(E99/D99)*L99</f>
        <v>128584.73173557779</v>
      </c>
      <c r="M100" s="60"/>
      <c r="N100" s="60"/>
      <c r="O100" s="61"/>
      <c r="P100" s="61"/>
      <c r="Q100" s="61"/>
    </row>
    <row r="101" spans="1:17" s="57" customFormat="1" ht="36.75" customHeight="1">
      <c r="A101" s="233"/>
      <c r="B101" s="236"/>
      <c r="C101" s="246"/>
      <c r="D101" s="239"/>
      <c r="E101" s="239"/>
      <c r="F101" s="239"/>
      <c r="G101" s="249"/>
      <c r="H101" s="58" t="s">
        <v>51</v>
      </c>
      <c r="I101" s="59">
        <v>28158.77</v>
      </c>
      <c r="J101" s="59">
        <v>33790.54</v>
      </c>
      <c r="K101" s="59">
        <v>3754.5</v>
      </c>
      <c r="L101" s="59">
        <v>122021.35</v>
      </c>
      <c r="M101" s="60">
        <v>187725.16</v>
      </c>
      <c r="N101" s="60"/>
      <c r="O101" s="61"/>
      <c r="P101" s="61"/>
      <c r="Q101" s="61"/>
    </row>
    <row r="102" spans="1:17" s="57" customFormat="1" ht="36.75" customHeight="1">
      <c r="A102" s="234"/>
      <c r="B102" s="237"/>
      <c r="C102" s="247"/>
      <c r="D102" s="240"/>
      <c r="E102" s="240"/>
      <c r="F102" s="240"/>
      <c r="G102" s="249"/>
      <c r="H102" s="58" t="s">
        <v>52</v>
      </c>
      <c r="I102" s="59">
        <f>I99-I100</f>
        <v>5798.2590817308701</v>
      </c>
      <c r="J102" s="59">
        <f t="shared" ref="J102:L102" si="29">J99-J100</f>
        <v>6957.9122057709174</v>
      </c>
      <c r="K102" s="59">
        <f t="shared" si="29"/>
        <v>773.1004480760198</v>
      </c>
      <c r="L102" s="59">
        <f t="shared" si="29"/>
        <v>25125.788264422197</v>
      </c>
      <c r="M102" s="60"/>
      <c r="N102" s="60"/>
      <c r="O102" s="61"/>
      <c r="P102" s="61"/>
      <c r="Q102" s="61"/>
    </row>
    <row r="103" spans="1:17" s="57" customFormat="1" ht="36.75" customHeight="1">
      <c r="A103" s="89"/>
      <c r="B103" s="90"/>
      <c r="C103" s="93"/>
      <c r="D103" s="91"/>
      <c r="E103" s="91"/>
      <c r="F103" s="91"/>
      <c r="G103" s="87"/>
      <c r="H103" s="76" t="s">
        <v>58</v>
      </c>
      <c r="I103" s="77"/>
      <c r="J103" s="77"/>
      <c r="K103" s="77"/>
      <c r="L103" s="77"/>
      <c r="M103" s="78"/>
      <c r="N103" s="78"/>
      <c r="O103" s="79"/>
      <c r="P103" s="79"/>
      <c r="Q103" s="79"/>
    </row>
    <row r="104" spans="1:17" s="57" customFormat="1" ht="44.25" customHeight="1" thickBot="1">
      <c r="A104" s="65"/>
      <c r="B104" s="66"/>
      <c r="C104" s="85"/>
      <c r="D104" s="67"/>
      <c r="E104" s="67"/>
      <c r="F104" s="67"/>
      <c r="G104" s="68"/>
      <c r="H104" s="69" t="s">
        <v>53</v>
      </c>
      <c r="I104" s="67">
        <f>I99-I101-I103</f>
        <v>7312.8900000000031</v>
      </c>
      <c r="J104" s="67">
        <f t="shared" ref="J104:L104" si="30">J99-J101-J103</f>
        <v>8775.4599999999991</v>
      </c>
      <c r="K104" s="67">
        <f t="shared" si="30"/>
        <v>975.05000000000018</v>
      </c>
      <c r="L104" s="67">
        <f t="shared" si="30"/>
        <v>31689.169999999984</v>
      </c>
      <c r="M104" s="70"/>
      <c r="N104" s="70"/>
      <c r="O104" s="71">
        <f>D99-M101</f>
        <v>48752.570000000007</v>
      </c>
      <c r="P104" s="71">
        <f>D99-N101</f>
        <v>236477.73</v>
      </c>
      <c r="Q104" s="71"/>
    </row>
    <row r="105" spans="1:17" s="57" customFormat="1" ht="56.25" customHeight="1">
      <c r="A105" s="232">
        <v>17</v>
      </c>
      <c r="B105" s="235" t="s">
        <v>122</v>
      </c>
      <c r="C105" s="245"/>
      <c r="D105" s="238">
        <v>1524021.91</v>
      </c>
      <c r="E105" s="238">
        <v>1386859.53</v>
      </c>
      <c r="F105" s="238">
        <f>D105-E105</f>
        <v>137162.37999999989</v>
      </c>
      <c r="G105" s="241" t="s">
        <v>378</v>
      </c>
      <c r="H105" s="53" t="s">
        <v>49</v>
      </c>
      <c r="I105" s="54">
        <v>228603.29</v>
      </c>
      <c r="J105" s="54">
        <v>100000</v>
      </c>
      <c r="K105" s="54">
        <v>128603.29</v>
      </c>
      <c r="L105" s="54">
        <v>1066815.33</v>
      </c>
      <c r="M105" s="55"/>
      <c r="N105" s="55"/>
      <c r="O105" s="56"/>
      <c r="P105" s="56"/>
      <c r="Q105" s="56"/>
    </row>
    <row r="106" spans="1:17" s="57" customFormat="1" ht="56.25" customHeight="1">
      <c r="A106" s="233"/>
      <c r="B106" s="236"/>
      <c r="C106" s="246"/>
      <c r="D106" s="239"/>
      <c r="E106" s="239"/>
      <c r="F106" s="239"/>
      <c r="G106" s="242"/>
      <c r="H106" s="58" t="s">
        <v>50</v>
      </c>
      <c r="I106" s="59">
        <f>(E105/D105)*I105</f>
        <v>208028.9326849991</v>
      </c>
      <c r="J106" s="59">
        <f>(E105/D105)*J105</f>
        <v>90999.973222169763</v>
      </c>
      <c r="K106" s="59">
        <f>(E105/D105)*K105</f>
        <v>117028.95946282931</v>
      </c>
      <c r="L106" s="59">
        <f>(E105/D105)*L105</f>
        <v>970801.66463000199</v>
      </c>
      <c r="M106" s="60"/>
      <c r="N106" s="60"/>
      <c r="O106" s="61"/>
      <c r="P106" s="61"/>
      <c r="Q106" s="61"/>
    </row>
    <row r="107" spans="1:17" s="57" customFormat="1" ht="56.25" customHeight="1">
      <c r="A107" s="233"/>
      <c r="B107" s="236"/>
      <c r="C107" s="246"/>
      <c r="D107" s="239"/>
      <c r="E107" s="239"/>
      <c r="F107" s="239"/>
      <c r="G107" s="242"/>
      <c r="H107" s="58" t="s">
        <v>51</v>
      </c>
      <c r="I107" s="59"/>
      <c r="J107" s="59"/>
      <c r="K107" s="59"/>
      <c r="L107" s="59"/>
      <c r="M107" s="60"/>
      <c r="N107" s="60"/>
      <c r="O107" s="61"/>
      <c r="P107" s="61"/>
      <c r="Q107" s="61"/>
    </row>
    <row r="108" spans="1:17" s="57" customFormat="1" ht="56.25" customHeight="1">
      <c r="A108" s="234"/>
      <c r="B108" s="237"/>
      <c r="C108" s="247"/>
      <c r="D108" s="240"/>
      <c r="E108" s="240"/>
      <c r="F108" s="240"/>
      <c r="G108" s="243"/>
      <c r="H108" s="58" t="s">
        <v>52</v>
      </c>
      <c r="I108" s="59">
        <f>I105-I106</f>
        <v>20574.357315000903</v>
      </c>
      <c r="J108" s="59">
        <f t="shared" ref="J108:L108" si="31">J105-J106</f>
        <v>9000.0267778302368</v>
      </c>
      <c r="K108" s="59">
        <f t="shared" si="31"/>
        <v>11574.330537170681</v>
      </c>
      <c r="L108" s="59">
        <f t="shared" si="31"/>
        <v>96013.665369998082</v>
      </c>
      <c r="M108" s="60"/>
      <c r="N108" s="60"/>
      <c r="O108" s="61"/>
      <c r="P108" s="61"/>
      <c r="Q108" s="61"/>
    </row>
    <row r="109" spans="1:17" s="57" customFormat="1" ht="45" customHeight="1">
      <c r="A109" s="89"/>
      <c r="B109" s="90"/>
      <c r="C109" s="93"/>
      <c r="D109" s="91"/>
      <c r="E109" s="91"/>
      <c r="F109" s="91"/>
      <c r="G109" s="92"/>
      <c r="H109" s="76" t="s">
        <v>58</v>
      </c>
      <c r="I109" s="77"/>
      <c r="J109" s="77"/>
      <c r="K109" s="77"/>
      <c r="L109" s="77"/>
      <c r="M109" s="78"/>
      <c r="N109" s="78"/>
      <c r="O109" s="79"/>
      <c r="P109" s="79"/>
      <c r="Q109" s="79"/>
    </row>
    <row r="110" spans="1:17" s="57" customFormat="1" ht="42.75" customHeight="1" thickBot="1">
      <c r="A110" s="65"/>
      <c r="B110" s="66"/>
      <c r="C110" s="85"/>
      <c r="D110" s="67"/>
      <c r="E110" s="67"/>
      <c r="F110" s="67"/>
      <c r="G110" s="68"/>
      <c r="H110" s="69" t="s">
        <v>53</v>
      </c>
      <c r="I110" s="67">
        <f>I105-I107</f>
        <v>228603.29</v>
      </c>
      <c r="J110" s="67">
        <f t="shared" ref="J110:L110" si="32">J105-J107</f>
        <v>100000</v>
      </c>
      <c r="K110" s="67">
        <f t="shared" si="32"/>
        <v>128603.29</v>
      </c>
      <c r="L110" s="67">
        <f t="shared" si="32"/>
        <v>1066815.33</v>
      </c>
      <c r="M110" s="70"/>
      <c r="N110" s="70"/>
      <c r="O110" s="71">
        <f>D105-M107-M109</f>
        <v>1524021.91</v>
      </c>
      <c r="P110" s="71">
        <f>D105-N107-N109</f>
        <v>1524021.91</v>
      </c>
      <c r="Q110" s="71"/>
    </row>
    <row r="111" spans="1:17" s="57" customFormat="1" ht="36.75" customHeight="1">
      <c r="A111" s="232">
        <v>18</v>
      </c>
      <c r="B111" s="235" t="s">
        <v>335</v>
      </c>
      <c r="C111" s="245"/>
      <c r="D111" s="238">
        <v>3012669.46</v>
      </c>
      <c r="E111" s="238">
        <v>2545705.61</v>
      </c>
      <c r="F111" s="238">
        <f>D111-E111</f>
        <v>466963.85000000009</v>
      </c>
      <c r="G111" s="241" t="s">
        <v>379</v>
      </c>
      <c r="H111" s="53" t="s">
        <v>49</v>
      </c>
      <c r="I111" s="54">
        <v>451900.49</v>
      </c>
      <c r="J111" s="54">
        <v>301266.95</v>
      </c>
      <c r="K111" s="54">
        <v>150633.4</v>
      </c>
      <c r="L111" s="54">
        <v>2108868.62</v>
      </c>
      <c r="M111" s="55"/>
      <c r="N111" s="55"/>
      <c r="O111" s="56"/>
      <c r="P111" s="56"/>
      <c r="Q111" s="56"/>
    </row>
    <row r="112" spans="1:17" s="57" customFormat="1" ht="36.75" customHeight="1">
      <c r="A112" s="233"/>
      <c r="B112" s="236"/>
      <c r="C112" s="246"/>
      <c r="D112" s="239"/>
      <c r="E112" s="239"/>
      <c r="F112" s="239"/>
      <c r="G112" s="242"/>
      <c r="H112" s="58" t="s">
        <v>50</v>
      </c>
      <c r="I112" s="59">
        <f>(E111/D111)*I111</f>
        <v>381855.90149499802</v>
      </c>
      <c r="J112" s="59">
        <f>(E111/D111)*J111</f>
        <v>254570.56437999991</v>
      </c>
      <c r="K112" s="59">
        <f>(E111/D111)*K111</f>
        <v>127285.21881500202</v>
      </c>
      <c r="L112" s="59">
        <f>(E111/D111)*L111</f>
        <v>1781993.9253100001</v>
      </c>
      <c r="M112" s="60"/>
      <c r="N112" s="60"/>
      <c r="O112" s="61"/>
      <c r="P112" s="61"/>
      <c r="Q112" s="61"/>
    </row>
    <row r="113" spans="1:17" s="57" customFormat="1" ht="36.75" customHeight="1">
      <c r="A113" s="233"/>
      <c r="B113" s="236"/>
      <c r="C113" s="246"/>
      <c r="D113" s="239"/>
      <c r="E113" s="239"/>
      <c r="F113" s="239"/>
      <c r="G113" s="242"/>
      <c r="H113" s="58" t="s">
        <v>51</v>
      </c>
      <c r="I113" s="59"/>
      <c r="J113" s="59"/>
      <c r="K113" s="59"/>
      <c r="L113" s="59"/>
      <c r="M113" s="60"/>
      <c r="N113" s="60"/>
      <c r="O113" s="61"/>
      <c r="P113" s="61"/>
      <c r="Q113" s="61"/>
    </row>
    <row r="114" spans="1:17" s="57" customFormat="1" ht="36.75" customHeight="1">
      <c r="A114" s="234"/>
      <c r="B114" s="237"/>
      <c r="C114" s="247"/>
      <c r="D114" s="240"/>
      <c r="E114" s="240"/>
      <c r="F114" s="240"/>
      <c r="G114" s="243"/>
      <c r="H114" s="58" t="s">
        <v>52</v>
      </c>
      <c r="I114" s="59">
        <f>I111-I112</f>
        <v>70044.588505001971</v>
      </c>
      <c r="J114" s="59">
        <f t="shared" ref="J114:L114" si="33">J111-J112</f>
        <v>46696.385620000103</v>
      </c>
      <c r="K114" s="59">
        <f t="shared" si="33"/>
        <v>23348.181184997971</v>
      </c>
      <c r="L114" s="59">
        <f t="shared" si="33"/>
        <v>326874.69469000003</v>
      </c>
      <c r="M114" s="60"/>
      <c r="N114" s="60"/>
      <c r="O114" s="61"/>
      <c r="P114" s="61"/>
      <c r="Q114" s="61"/>
    </row>
    <row r="115" spans="1:17" s="57" customFormat="1" ht="28.5" customHeight="1">
      <c r="A115" s="89"/>
      <c r="B115" s="90"/>
      <c r="C115" s="93"/>
      <c r="D115" s="91"/>
      <c r="E115" s="91"/>
      <c r="F115" s="91"/>
      <c r="G115" s="92"/>
      <c r="H115" s="76" t="s">
        <v>58</v>
      </c>
      <c r="I115" s="77"/>
      <c r="J115" s="77"/>
      <c r="K115" s="77"/>
      <c r="L115" s="77"/>
      <c r="M115" s="78"/>
      <c r="N115" s="78"/>
      <c r="O115" s="79"/>
      <c r="P115" s="79"/>
      <c r="Q115" s="79"/>
    </row>
    <row r="116" spans="1:17" s="57" customFormat="1" ht="30" customHeight="1" thickBot="1">
      <c r="A116" s="65"/>
      <c r="B116" s="66"/>
      <c r="C116" s="85"/>
      <c r="D116" s="67"/>
      <c r="E116" s="67"/>
      <c r="F116" s="67"/>
      <c r="G116" s="68"/>
      <c r="H116" s="69" t="s">
        <v>53</v>
      </c>
      <c r="I116" s="67">
        <f>I111-I113</f>
        <v>451900.49</v>
      </c>
      <c r="J116" s="67">
        <f>J111-J113-J115</f>
        <v>301266.95</v>
      </c>
      <c r="K116" s="67">
        <f>K111-K113-K115</f>
        <v>150633.4</v>
      </c>
      <c r="L116" s="67">
        <f t="shared" ref="L116" si="34">L111-L113</f>
        <v>2108868.62</v>
      </c>
      <c r="M116" s="70"/>
      <c r="N116" s="70"/>
      <c r="O116" s="71">
        <f>D111-M113</f>
        <v>3012669.46</v>
      </c>
      <c r="P116" s="71">
        <f>D111-N113</f>
        <v>3012669.46</v>
      </c>
      <c r="Q116" s="71"/>
    </row>
    <row r="117" spans="1:17" s="57" customFormat="1" ht="36.75" customHeight="1">
      <c r="A117" s="232">
        <v>19</v>
      </c>
      <c r="B117" s="235" t="s">
        <v>85</v>
      </c>
      <c r="C117" s="245"/>
      <c r="D117" s="238">
        <v>3982140.28</v>
      </c>
      <c r="E117" s="238">
        <v>3902497.48</v>
      </c>
      <c r="F117" s="238">
        <f>D117-E117</f>
        <v>79642.799999999814</v>
      </c>
      <c r="G117" s="241" t="s">
        <v>380</v>
      </c>
      <c r="H117" s="53" t="s">
        <v>49</v>
      </c>
      <c r="I117" s="54">
        <v>1553034.7</v>
      </c>
      <c r="J117" s="54">
        <v>517678.24</v>
      </c>
      <c r="K117" s="54">
        <v>79642.81</v>
      </c>
      <c r="L117" s="54">
        <v>1831784.53</v>
      </c>
      <c r="M117" s="55"/>
      <c r="N117" s="55"/>
      <c r="O117" s="56"/>
      <c r="P117" s="56"/>
      <c r="Q117" s="56"/>
    </row>
    <row r="118" spans="1:17" s="57" customFormat="1" ht="36.75" customHeight="1">
      <c r="A118" s="233"/>
      <c r="B118" s="236"/>
      <c r="C118" s="246"/>
      <c r="D118" s="239"/>
      <c r="E118" s="239"/>
      <c r="F118" s="239"/>
      <c r="G118" s="242"/>
      <c r="H118" s="58" t="s">
        <v>50</v>
      </c>
      <c r="I118" s="59">
        <f>(E117/D117)*I117+0.01</f>
        <v>1521974.0181839999</v>
      </c>
      <c r="J118" s="59">
        <f>(E117/D117)*J117-0.01</f>
        <v>507324.665928</v>
      </c>
      <c r="K118" s="59">
        <f>(E117/D117)*K117</f>
        <v>78049.953912000012</v>
      </c>
      <c r="L118" s="59">
        <f>(E117/D117)*L117</f>
        <v>1795148.841976</v>
      </c>
      <c r="M118" s="60"/>
      <c r="N118" s="60"/>
      <c r="O118" s="61"/>
      <c r="P118" s="61"/>
      <c r="Q118" s="61"/>
    </row>
    <row r="119" spans="1:17" s="57" customFormat="1" ht="36.75" customHeight="1">
      <c r="A119" s="233"/>
      <c r="B119" s="236"/>
      <c r="C119" s="246"/>
      <c r="D119" s="239"/>
      <c r="E119" s="239"/>
      <c r="F119" s="239"/>
      <c r="G119" s="242"/>
      <c r="H119" s="58" t="s">
        <v>51</v>
      </c>
      <c r="I119" s="59"/>
      <c r="J119" s="59"/>
      <c r="K119" s="59"/>
      <c r="L119" s="59"/>
      <c r="M119" s="60"/>
      <c r="N119" s="60"/>
      <c r="O119" s="61"/>
      <c r="P119" s="61"/>
      <c r="Q119" s="61"/>
    </row>
    <row r="120" spans="1:17" s="57" customFormat="1" ht="36.75" customHeight="1">
      <c r="A120" s="234"/>
      <c r="B120" s="237"/>
      <c r="C120" s="247"/>
      <c r="D120" s="240"/>
      <c r="E120" s="240"/>
      <c r="F120" s="240"/>
      <c r="G120" s="243"/>
      <c r="H120" s="58" t="s">
        <v>52</v>
      </c>
      <c r="I120" s="59">
        <f>I117-I118</f>
        <v>31060.681816000026</v>
      </c>
      <c r="J120" s="59">
        <f t="shared" ref="J120:L120" si="35">J117-J118</f>
        <v>10353.574071999989</v>
      </c>
      <c r="K120" s="59">
        <f t="shared" si="35"/>
        <v>1592.8560879999859</v>
      </c>
      <c r="L120" s="59">
        <f t="shared" si="35"/>
        <v>36635.688024000032</v>
      </c>
      <c r="M120" s="60"/>
      <c r="N120" s="60"/>
      <c r="O120" s="61"/>
      <c r="P120" s="61"/>
      <c r="Q120" s="61"/>
    </row>
    <row r="121" spans="1:17" s="57" customFormat="1" ht="27" customHeight="1">
      <c r="A121" s="89"/>
      <c r="B121" s="90"/>
      <c r="C121" s="93"/>
      <c r="D121" s="91"/>
      <c r="E121" s="91"/>
      <c r="F121" s="91"/>
      <c r="G121" s="92"/>
      <c r="H121" s="76" t="s">
        <v>58</v>
      </c>
      <c r="I121" s="77"/>
      <c r="J121" s="77"/>
      <c r="K121" s="77"/>
      <c r="L121" s="77"/>
      <c r="M121" s="78"/>
      <c r="N121" s="78"/>
      <c r="O121" s="79"/>
      <c r="P121" s="79"/>
      <c r="Q121" s="79"/>
    </row>
    <row r="122" spans="1:17" s="57" customFormat="1" ht="26.25" customHeight="1" thickBot="1">
      <c r="A122" s="65"/>
      <c r="B122" s="66"/>
      <c r="C122" s="85"/>
      <c r="D122" s="67"/>
      <c r="E122" s="67"/>
      <c r="F122" s="67"/>
      <c r="G122" s="68"/>
      <c r="H122" s="69" t="s">
        <v>53</v>
      </c>
      <c r="I122" s="67">
        <f>I117-I119</f>
        <v>1553034.7</v>
      </c>
      <c r="J122" s="67">
        <f>J118-J119-J121</f>
        <v>507324.665928</v>
      </c>
      <c r="K122" s="67">
        <f>K118-K119-K121</f>
        <v>78049.953912000012</v>
      </c>
      <c r="L122" s="67">
        <f t="shared" ref="L122" si="36">L117-L119</f>
        <v>1831784.53</v>
      </c>
      <c r="M122" s="70"/>
      <c r="N122" s="70"/>
      <c r="O122" s="71">
        <f>D117-M119-M121</f>
        <v>3982140.28</v>
      </c>
      <c r="P122" s="71">
        <f>D117-N119-N121</f>
        <v>3982140.28</v>
      </c>
      <c r="Q122" s="71"/>
    </row>
    <row r="123" spans="1:17" s="57" customFormat="1" ht="34.5" customHeight="1">
      <c r="A123" s="232">
        <v>20</v>
      </c>
      <c r="B123" s="235" t="s">
        <v>93</v>
      </c>
      <c r="C123" s="245"/>
      <c r="D123" s="238">
        <v>1151039.3400000001</v>
      </c>
      <c r="E123" s="238">
        <v>1151039.3400000001</v>
      </c>
      <c r="F123" s="238">
        <f>D123-E123</f>
        <v>0</v>
      </c>
      <c r="G123" s="241" t="s">
        <v>381</v>
      </c>
      <c r="H123" s="53" t="s">
        <v>49</v>
      </c>
      <c r="I123" s="54">
        <v>253228.65</v>
      </c>
      <c r="J123" s="54">
        <v>207187.08</v>
      </c>
      <c r="K123" s="54">
        <v>23020.79</v>
      </c>
      <c r="L123" s="54">
        <v>667602.81999999995</v>
      </c>
      <c r="M123" s="55"/>
      <c r="N123" s="55"/>
      <c r="O123" s="56"/>
      <c r="P123" s="56"/>
      <c r="Q123" s="56"/>
    </row>
    <row r="124" spans="1:17" s="57" customFormat="1" ht="34.5" customHeight="1">
      <c r="A124" s="233"/>
      <c r="B124" s="236"/>
      <c r="C124" s="246"/>
      <c r="D124" s="239"/>
      <c r="E124" s="239"/>
      <c r="F124" s="239"/>
      <c r="G124" s="242"/>
      <c r="H124" s="58" t="s">
        <v>50</v>
      </c>
      <c r="I124" s="59">
        <f>(E123/D123)*I123</f>
        <v>253228.65</v>
      </c>
      <c r="J124" s="59">
        <f>(E123/D123)*J123</f>
        <v>207187.08</v>
      </c>
      <c r="K124" s="59">
        <f>(E123/D123)*K123</f>
        <v>23020.79</v>
      </c>
      <c r="L124" s="59">
        <f>(E123/D123)*L123</f>
        <v>667602.81999999995</v>
      </c>
      <c r="M124" s="60"/>
      <c r="N124" s="60"/>
      <c r="O124" s="61"/>
      <c r="P124" s="61"/>
      <c r="Q124" s="61"/>
    </row>
    <row r="125" spans="1:17" s="57" customFormat="1" ht="34.5" customHeight="1">
      <c r="A125" s="233"/>
      <c r="B125" s="236"/>
      <c r="C125" s="246"/>
      <c r="D125" s="239"/>
      <c r="E125" s="239"/>
      <c r="F125" s="239"/>
      <c r="G125" s="242"/>
      <c r="H125" s="58" t="s">
        <v>51</v>
      </c>
      <c r="I125" s="59"/>
      <c r="J125" s="59"/>
      <c r="K125" s="59"/>
      <c r="L125" s="59"/>
      <c r="M125" s="60"/>
      <c r="N125" s="60"/>
      <c r="O125" s="61"/>
      <c r="P125" s="61"/>
      <c r="Q125" s="61"/>
    </row>
    <row r="126" spans="1:17" s="57" customFormat="1" ht="34.5" customHeight="1">
      <c r="A126" s="234"/>
      <c r="B126" s="237"/>
      <c r="C126" s="247"/>
      <c r="D126" s="240"/>
      <c r="E126" s="240"/>
      <c r="F126" s="240"/>
      <c r="G126" s="243"/>
      <c r="H126" s="58" t="s">
        <v>52</v>
      </c>
      <c r="I126" s="59">
        <f>I123-I124</f>
        <v>0</v>
      </c>
      <c r="J126" s="59">
        <f t="shared" ref="J126:L126" si="37">J123-J124</f>
        <v>0</v>
      </c>
      <c r="K126" s="59">
        <f t="shared" si="37"/>
        <v>0</v>
      </c>
      <c r="L126" s="59">
        <f t="shared" si="37"/>
        <v>0</v>
      </c>
      <c r="M126" s="60"/>
      <c r="N126" s="60"/>
      <c r="O126" s="61"/>
      <c r="P126" s="61"/>
      <c r="Q126" s="61"/>
    </row>
    <row r="127" spans="1:17" s="57" customFormat="1" ht="25.5" customHeight="1" thickBot="1">
      <c r="A127" s="65"/>
      <c r="B127" s="66"/>
      <c r="C127" s="85"/>
      <c r="D127" s="67"/>
      <c r="E127" s="67"/>
      <c r="F127" s="67"/>
      <c r="G127" s="68"/>
      <c r="H127" s="69" t="s">
        <v>53</v>
      </c>
      <c r="I127" s="67">
        <f>I123-I125</f>
        <v>253228.65</v>
      </c>
      <c r="J127" s="67"/>
      <c r="K127" s="67"/>
      <c r="L127" s="67">
        <f t="shared" ref="L127" si="38">L123-L125</f>
        <v>667602.81999999995</v>
      </c>
      <c r="M127" s="70"/>
      <c r="N127" s="70"/>
      <c r="O127" s="71">
        <f>D123-M125</f>
        <v>1151039.3400000001</v>
      </c>
      <c r="P127" s="71">
        <f>D123-N125</f>
        <v>1151039.3400000001</v>
      </c>
      <c r="Q127" s="71">
        <f>M125*5%</f>
        <v>0</v>
      </c>
    </row>
    <row r="128" spans="1:17" s="57" customFormat="1" ht="34.5" customHeight="1">
      <c r="A128" s="232">
        <v>21</v>
      </c>
      <c r="B128" s="235" t="s">
        <v>95</v>
      </c>
      <c r="C128" s="245"/>
      <c r="D128" s="238">
        <v>3214978.97</v>
      </c>
      <c r="E128" s="238">
        <v>2604133.15</v>
      </c>
      <c r="F128" s="238">
        <f>D128-E128</f>
        <v>610845.8200000003</v>
      </c>
      <c r="G128" s="241" t="s">
        <v>382</v>
      </c>
      <c r="H128" s="53" t="s">
        <v>49</v>
      </c>
      <c r="I128" s="54">
        <v>1189542.22</v>
      </c>
      <c r="J128" s="54">
        <v>417947.27</v>
      </c>
      <c r="K128" s="54">
        <v>64299.58</v>
      </c>
      <c r="L128" s="54">
        <v>1543189.9</v>
      </c>
      <c r="M128" s="55"/>
      <c r="N128" s="55"/>
      <c r="O128" s="56"/>
      <c r="P128" s="56"/>
      <c r="Q128" s="56"/>
    </row>
    <row r="129" spans="1:17" s="57" customFormat="1" ht="34.5" customHeight="1">
      <c r="A129" s="233"/>
      <c r="B129" s="236"/>
      <c r="C129" s="246"/>
      <c r="D129" s="239"/>
      <c r="E129" s="239"/>
      <c r="F129" s="239"/>
      <c r="G129" s="242"/>
      <c r="H129" s="58" t="s">
        <v>50</v>
      </c>
      <c r="I129" s="59">
        <f>(E128/D128)*I128</f>
        <v>963529.26639100001</v>
      </c>
      <c r="J129" s="59">
        <f>(E128/D128)*J128</f>
        <v>338537.31265900022</v>
      </c>
      <c r="K129" s="59">
        <f>(E128/D128)*K128</f>
        <v>52082.663486000034</v>
      </c>
      <c r="L129" s="59">
        <f>(E128/D128)*L128</f>
        <v>1249983.9074639995</v>
      </c>
      <c r="M129" s="60"/>
      <c r="N129" s="60"/>
      <c r="O129" s="61"/>
      <c r="P129" s="61"/>
      <c r="Q129" s="61"/>
    </row>
    <row r="130" spans="1:17" s="57" customFormat="1" ht="34.5" customHeight="1">
      <c r="A130" s="233"/>
      <c r="B130" s="236"/>
      <c r="C130" s="246"/>
      <c r="D130" s="239"/>
      <c r="E130" s="239"/>
      <c r="F130" s="239"/>
      <c r="G130" s="242"/>
      <c r="H130" s="58" t="s">
        <v>51</v>
      </c>
      <c r="I130" s="59"/>
      <c r="J130" s="59"/>
      <c r="K130" s="59"/>
      <c r="L130" s="59"/>
      <c r="M130" s="60"/>
      <c r="N130" s="60"/>
      <c r="O130" s="61"/>
      <c r="P130" s="61"/>
      <c r="Q130" s="61"/>
    </row>
    <row r="131" spans="1:17" s="57" customFormat="1" ht="34.5" customHeight="1">
      <c r="A131" s="234"/>
      <c r="B131" s="237"/>
      <c r="C131" s="247"/>
      <c r="D131" s="240"/>
      <c r="E131" s="240"/>
      <c r="F131" s="240"/>
      <c r="G131" s="243"/>
      <c r="H131" s="58" t="s">
        <v>52</v>
      </c>
      <c r="I131" s="59">
        <f>I128-I129</f>
        <v>226012.95360899996</v>
      </c>
      <c r="J131" s="59">
        <f t="shared" ref="J131:L131" si="39">J128-J129</f>
        <v>79409.957340999797</v>
      </c>
      <c r="K131" s="59">
        <f t="shared" si="39"/>
        <v>12216.916513999968</v>
      </c>
      <c r="L131" s="59">
        <f t="shared" si="39"/>
        <v>293205.99253600044</v>
      </c>
      <c r="M131" s="60"/>
      <c r="N131" s="60"/>
      <c r="O131" s="61"/>
      <c r="P131" s="61"/>
      <c r="Q131" s="61"/>
    </row>
    <row r="132" spans="1:17" s="57" customFormat="1" ht="27.75" customHeight="1" thickBot="1">
      <c r="A132" s="65"/>
      <c r="B132" s="66"/>
      <c r="C132" s="85"/>
      <c r="D132" s="67"/>
      <c r="E132" s="67"/>
      <c r="F132" s="67"/>
      <c r="G132" s="68"/>
      <c r="H132" s="69" t="s">
        <v>53</v>
      </c>
      <c r="I132" s="67">
        <f>I128-I130</f>
        <v>1189542.22</v>
      </c>
      <c r="J132" s="67">
        <f>J129-J130</f>
        <v>338537.31265900022</v>
      </c>
      <c r="K132" s="67">
        <f>K129-K130</f>
        <v>52082.663486000034</v>
      </c>
      <c r="L132" s="67">
        <f t="shared" ref="L132" si="40">L128-L130</f>
        <v>1543189.9</v>
      </c>
      <c r="M132" s="70"/>
      <c r="N132" s="70"/>
      <c r="O132" s="71">
        <f>D128-M130</f>
        <v>3214978.97</v>
      </c>
      <c r="P132" s="71">
        <f>D128-N130</f>
        <v>3214978.97</v>
      </c>
      <c r="Q132" s="71">
        <f>M130*5%</f>
        <v>0</v>
      </c>
    </row>
    <row r="133" spans="1:17" s="57" customFormat="1" ht="34.5" customHeight="1">
      <c r="A133" s="232">
        <v>22</v>
      </c>
      <c r="B133" s="235" t="s">
        <v>107</v>
      </c>
      <c r="C133" s="245"/>
      <c r="D133" s="238">
        <v>3685895.29</v>
      </c>
      <c r="E133" s="238">
        <v>2952090</v>
      </c>
      <c r="F133" s="238">
        <f>D133-E133</f>
        <v>733805.29</v>
      </c>
      <c r="G133" s="241" t="s">
        <v>383</v>
      </c>
      <c r="H133" s="53" t="s">
        <v>49</v>
      </c>
      <c r="I133" s="54">
        <v>810896.96</v>
      </c>
      <c r="J133" s="54">
        <v>479166.39</v>
      </c>
      <c r="K133" s="54">
        <v>73717.91</v>
      </c>
      <c r="L133" s="54">
        <v>2322114.0299999998</v>
      </c>
      <c r="M133" s="55"/>
      <c r="N133" s="55"/>
      <c r="O133" s="56"/>
      <c r="P133" s="56"/>
      <c r="Q133" s="56"/>
    </row>
    <row r="134" spans="1:17" s="57" customFormat="1" ht="34.5" customHeight="1">
      <c r="A134" s="233"/>
      <c r="B134" s="236"/>
      <c r="C134" s="246"/>
      <c r="D134" s="239"/>
      <c r="E134" s="239"/>
      <c r="F134" s="239"/>
      <c r="G134" s="242"/>
      <c r="H134" s="58" t="s">
        <v>50</v>
      </c>
      <c r="I134" s="59">
        <f>(E133/D133)*I133</f>
        <v>649459.79695652181</v>
      </c>
      <c r="J134" s="59">
        <f>(E133/D133)*J133</f>
        <v>383771.70184210525</v>
      </c>
      <c r="K134" s="59">
        <f>(E133/D133)*K133</f>
        <v>59041.803363844338</v>
      </c>
      <c r="L134" s="59">
        <f>(E133/D133)*L133</f>
        <v>1859816.6978375285</v>
      </c>
      <c r="M134" s="60"/>
      <c r="N134" s="60"/>
      <c r="O134" s="61"/>
      <c r="P134" s="61"/>
      <c r="Q134" s="61"/>
    </row>
    <row r="135" spans="1:17" s="57" customFormat="1" ht="34.5" customHeight="1">
      <c r="A135" s="233"/>
      <c r="B135" s="236"/>
      <c r="C135" s="246"/>
      <c r="D135" s="239"/>
      <c r="E135" s="239"/>
      <c r="F135" s="239"/>
      <c r="G135" s="242"/>
      <c r="H135" s="58" t="s">
        <v>51</v>
      </c>
      <c r="I135" s="59"/>
      <c r="J135" s="59"/>
      <c r="K135" s="59"/>
      <c r="L135" s="59"/>
      <c r="M135" s="60"/>
      <c r="N135" s="60"/>
      <c r="O135" s="61"/>
      <c r="P135" s="61"/>
      <c r="Q135" s="61"/>
    </row>
    <row r="136" spans="1:17" s="57" customFormat="1" ht="34.5" customHeight="1">
      <c r="A136" s="234"/>
      <c r="B136" s="237"/>
      <c r="C136" s="247"/>
      <c r="D136" s="240"/>
      <c r="E136" s="240"/>
      <c r="F136" s="240"/>
      <c r="G136" s="243"/>
      <c r="H136" s="58" t="s">
        <v>52</v>
      </c>
      <c r="I136" s="59">
        <f>I133-I134</f>
        <v>161437.16304347815</v>
      </c>
      <c r="J136" s="59">
        <f t="shared" ref="J136:L136" si="41">J133-J134</f>
        <v>95394.688157894765</v>
      </c>
      <c r="K136" s="59">
        <f t="shared" ref="K136" si="42">K133-K134</f>
        <v>14676.106636155666</v>
      </c>
      <c r="L136" s="59">
        <f t="shared" si="41"/>
        <v>462297.33216247126</v>
      </c>
      <c r="M136" s="60"/>
      <c r="N136" s="60"/>
      <c r="O136" s="61"/>
      <c r="P136" s="61"/>
      <c r="Q136" s="61"/>
    </row>
    <row r="137" spans="1:17" s="57" customFormat="1" ht="28.5" customHeight="1" thickBot="1">
      <c r="A137" s="65"/>
      <c r="B137" s="66"/>
      <c r="C137" s="85"/>
      <c r="D137" s="67"/>
      <c r="E137" s="67"/>
      <c r="F137" s="67"/>
      <c r="G137" s="68"/>
      <c r="H137" s="69" t="s">
        <v>53</v>
      </c>
      <c r="I137" s="67">
        <f>I133-I135</f>
        <v>810896.96</v>
      </c>
      <c r="J137" s="67">
        <f>J134-J135</f>
        <v>383771.70184210525</v>
      </c>
      <c r="K137" s="67">
        <f>K134-K135</f>
        <v>59041.803363844338</v>
      </c>
      <c r="L137" s="67">
        <f>L133-L135</f>
        <v>2322114.0299999998</v>
      </c>
      <c r="M137" s="70"/>
      <c r="N137" s="70"/>
      <c r="O137" s="71">
        <f>D133-M135</f>
        <v>3685895.29</v>
      </c>
      <c r="P137" s="71">
        <f>D133-N135</f>
        <v>3685895.29</v>
      </c>
      <c r="Q137" s="71">
        <f>M135*5%</f>
        <v>0</v>
      </c>
    </row>
    <row r="138" spans="1:17" s="57" customFormat="1" ht="34.5" customHeight="1">
      <c r="A138" s="232">
        <v>23</v>
      </c>
      <c r="B138" s="235" t="s">
        <v>117</v>
      </c>
      <c r="C138" s="245"/>
      <c r="D138" s="238">
        <v>394558.89</v>
      </c>
      <c r="E138" s="238">
        <v>380749.36</v>
      </c>
      <c r="F138" s="238">
        <f>D138-E138</f>
        <v>13809.530000000028</v>
      </c>
      <c r="G138" s="241" t="s">
        <v>384</v>
      </c>
      <c r="H138" s="53" t="s">
        <v>49</v>
      </c>
      <c r="I138" s="54">
        <v>86802.97</v>
      </c>
      <c r="J138" s="54">
        <v>59183.82</v>
      </c>
      <c r="K138" s="54">
        <v>7891.18</v>
      </c>
      <c r="L138" s="54">
        <v>240680.92</v>
      </c>
      <c r="M138" s="55"/>
      <c r="N138" s="55"/>
      <c r="O138" s="56"/>
      <c r="P138" s="56"/>
      <c r="Q138" s="56"/>
    </row>
    <row r="139" spans="1:17" s="57" customFormat="1" ht="34.5" customHeight="1">
      <c r="A139" s="233"/>
      <c r="B139" s="236"/>
      <c r="C139" s="246"/>
      <c r="D139" s="239"/>
      <c r="E139" s="239"/>
      <c r="F139" s="239"/>
      <c r="G139" s="242"/>
      <c r="H139" s="58" t="s">
        <v>50</v>
      </c>
      <c r="I139" s="59">
        <f>(E138/D138)*I138</f>
        <v>83764.872903001116</v>
      </c>
      <c r="J139" s="59">
        <f>(E138/D138)*J138</f>
        <v>57112.390972498928</v>
      </c>
      <c r="K139" s="59">
        <f>(E138/D138)*K138</f>
        <v>7614.9893230001735</v>
      </c>
      <c r="L139" s="59">
        <f>(E138/D138)*L138</f>
        <v>232257.10680149976</v>
      </c>
      <c r="M139" s="60"/>
      <c r="N139" s="60"/>
      <c r="O139" s="61"/>
      <c r="P139" s="61"/>
      <c r="Q139" s="61"/>
    </row>
    <row r="140" spans="1:17" s="57" customFormat="1" ht="34.5" customHeight="1">
      <c r="A140" s="233"/>
      <c r="B140" s="236"/>
      <c r="C140" s="246"/>
      <c r="D140" s="239"/>
      <c r="E140" s="239"/>
      <c r="F140" s="239"/>
      <c r="G140" s="242"/>
      <c r="H140" s="58" t="s">
        <v>51</v>
      </c>
      <c r="I140" s="59">
        <v>82113.91</v>
      </c>
      <c r="J140" s="59">
        <v>55986.74</v>
      </c>
      <c r="K140" s="59">
        <v>7464.9</v>
      </c>
      <c r="L140" s="59">
        <v>227679.45</v>
      </c>
      <c r="M140" s="60">
        <v>373245</v>
      </c>
      <c r="N140" s="60">
        <f>63451.64+82113.91+227679.45</f>
        <v>373245</v>
      </c>
      <c r="O140" s="61"/>
      <c r="P140" s="61"/>
      <c r="Q140" s="61"/>
    </row>
    <row r="141" spans="1:17" s="57" customFormat="1" ht="34.5" customHeight="1">
      <c r="A141" s="234"/>
      <c r="B141" s="237"/>
      <c r="C141" s="247"/>
      <c r="D141" s="240"/>
      <c r="E141" s="240"/>
      <c r="F141" s="240"/>
      <c r="G141" s="243"/>
      <c r="H141" s="58" t="s">
        <v>52</v>
      </c>
      <c r="I141" s="59">
        <f>I138-I139</f>
        <v>3038.0970969988848</v>
      </c>
      <c r="J141" s="59">
        <f t="shared" ref="J141:L141" si="43">J138-J139</f>
        <v>2071.4290275010717</v>
      </c>
      <c r="K141" s="59">
        <f t="shared" si="43"/>
        <v>276.19067699982679</v>
      </c>
      <c r="L141" s="59">
        <f t="shared" si="43"/>
        <v>8423.8131985002547</v>
      </c>
      <c r="M141" s="60"/>
      <c r="N141" s="60"/>
      <c r="O141" s="61"/>
      <c r="P141" s="61"/>
      <c r="Q141" s="61"/>
    </row>
    <row r="142" spans="1:17" s="57" customFormat="1" ht="34.5" customHeight="1">
      <c r="A142" s="89"/>
      <c r="B142" s="90"/>
      <c r="C142" s="93"/>
      <c r="D142" s="91"/>
      <c r="E142" s="91"/>
      <c r="F142" s="91"/>
      <c r="G142" s="92"/>
      <c r="H142" s="76" t="s">
        <v>58</v>
      </c>
      <c r="I142" s="77"/>
      <c r="J142" s="77"/>
      <c r="K142" s="77"/>
      <c r="L142" s="77"/>
      <c r="M142" s="78"/>
      <c r="N142" s="78"/>
      <c r="O142" s="79"/>
      <c r="P142" s="79"/>
      <c r="Q142" s="79"/>
    </row>
    <row r="143" spans="1:17" s="57" customFormat="1" ht="20.25" customHeight="1" thickBot="1">
      <c r="A143" s="65"/>
      <c r="B143" s="66"/>
      <c r="C143" s="85"/>
      <c r="D143" s="67"/>
      <c r="E143" s="67"/>
      <c r="F143" s="67"/>
      <c r="G143" s="68"/>
      <c r="H143" s="69" t="s">
        <v>53</v>
      </c>
      <c r="I143" s="67">
        <f>I138-I140-I142</f>
        <v>4689.0599999999977</v>
      </c>
      <c r="J143" s="67">
        <f t="shared" ref="J143:L143" si="44">J138-J140-J142</f>
        <v>3197.0800000000017</v>
      </c>
      <c r="K143" s="67">
        <f t="shared" si="44"/>
        <v>426.28000000000065</v>
      </c>
      <c r="L143" s="67">
        <f t="shared" si="44"/>
        <v>13001.470000000001</v>
      </c>
      <c r="M143" s="70"/>
      <c r="N143" s="70"/>
      <c r="O143" s="71">
        <f>D138-M140</f>
        <v>21313.890000000014</v>
      </c>
      <c r="P143" s="71">
        <f>D138-N140</f>
        <v>21313.890000000014</v>
      </c>
      <c r="Q143" s="71">
        <f>M140*5%</f>
        <v>18662.25</v>
      </c>
    </row>
    <row r="144" spans="1:17" s="57" customFormat="1" ht="34.5" customHeight="1">
      <c r="A144" s="232">
        <v>24</v>
      </c>
      <c r="B144" s="235" t="s">
        <v>99</v>
      </c>
      <c r="C144" s="245"/>
      <c r="D144" s="238">
        <v>534779.44999999995</v>
      </c>
      <c r="E144" s="238">
        <v>534779.44999999995</v>
      </c>
      <c r="F144" s="238">
        <f>D144-E144</f>
        <v>0</v>
      </c>
      <c r="G144" s="241" t="s">
        <v>385</v>
      </c>
      <c r="H144" s="53" t="s">
        <v>49</v>
      </c>
      <c r="I144" s="54">
        <v>117651.48</v>
      </c>
      <c r="J144" s="54">
        <v>53477.95</v>
      </c>
      <c r="K144" s="54">
        <v>26738.97</v>
      </c>
      <c r="L144" s="54">
        <v>336911.05</v>
      </c>
      <c r="M144" s="55"/>
      <c r="N144" s="55"/>
      <c r="O144" s="56"/>
      <c r="P144" s="56"/>
      <c r="Q144" s="56"/>
    </row>
    <row r="145" spans="1:17" s="57" customFormat="1" ht="34.5" customHeight="1">
      <c r="A145" s="233"/>
      <c r="B145" s="236"/>
      <c r="C145" s="246"/>
      <c r="D145" s="239"/>
      <c r="E145" s="239"/>
      <c r="F145" s="239"/>
      <c r="G145" s="242"/>
      <c r="H145" s="58" t="s">
        <v>50</v>
      </c>
      <c r="I145" s="59">
        <f>(E144/D144)*I144</f>
        <v>117651.48</v>
      </c>
      <c r="J145" s="59">
        <f>(E144/D144)*J144</f>
        <v>53477.95</v>
      </c>
      <c r="K145" s="59">
        <f>(E144/D144)*K144</f>
        <v>26738.97</v>
      </c>
      <c r="L145" s="59">
        <f>(E144/D144)*L144</f>
        <v>336911.05</v>
      </c>
      <c r="M145" s="60"/>
      <c r="N145" s="60"/>
      <c r="O145" s="61"/>
      <c r="P145" s="61"/>
      <c r="Q145" s="61"/>
    </row>
    <row r="146" spans="1:17" s="57" customFormat="1" ht="34.5" customHeight="1">
      <c r="A146" s="233"/>
      <c r="B146" s="236"/>
      <c r="C146" s="246"/>
      <c r="D146" s="239"/>
      <c r="E146" s="239"/>
      <c r="F146" s="239"/>
      <c r="G146" s="242"/>
      <c r="H146" s="58" t="s">
        <v>51</v>
      </c>
      <c r="I146" s="59">
        <v>117243.27</v>
      </c>
      <c r="J146" s="59">
        <v>53292.4</v>
      </c>
      <c r="K146" s="59">
        <v>26646.2</v>
      </c>
      <c r="L146" s="59">
        <v>335742.08</v>
      </c>
      <c r="M146" s="60">
        <v>532923.94999999995</v>
      </c>
      <c r="N146" s="60">
        <f>335742.08+117243.27+79938.6</f>
        <v>532923.95000000007</v>
      </c>
      <c r="O146" s="61"/>
      <c r="P146" s="61"/>
      <c r="Q146" s="61"/>
    </row>
    <row r="147" spans="1:17" s="57" customFormat="1" ht="34.5" customHeight="1">
      <c r="A147" s="234"/>
      <c r="B147" s="237"/>
      <c r="C147" s="247"/>
      <c r="D147" s="240"/>
      <c r="E147" s="240"/>
      <c r="F147" s="240"/>
      <c r="G147" s="243"/>
      <c r="H147" s="58" t="s">
        <v>52</v>
      </c>
      <c r="I147" s="59">
        <f>I144-I145</f>
        <v>0</v>
      </c>
      <c r="J147" s="59">
        <f t="shared" ref="J147:L147" si="45">J144-J145</f>
        <v>0</v>
      </c>
      <c r="K147" s="59">
        <f t="shared" si="45"/>
        <v>0</v>
      </c>
      <c r="L147" s="59">
        <f t="shared" si="45"/>
        <v>0</v>
      </c>
      <c r="M147" s="60"/>
      <c r="N147" s="60"/>
      <c r="O147" s="61"/>
      <c r="P147" s="61"/>
      <c r="Q147" s="61"/>
    </row>
    <row r="148" spans="1:17" s="57" customFormat="1" ht="24" customHeight="1" thickBot="1">
      <c r="A148" s="65"/>
      <c r="B148" s="66"/>
      <c r="C148" s="85"/>
      <c r="D148" s="67"/>
      <c r="E148" s="67"/>
      <c r="F148" s="67"/>
      <c r="G148" s="68"/>
      <c r="H148" s="69" t="s">
        <v>53</v>
      </c>
      <c r="I148" s="67">
        <f>I144-I146</f>
        <v>408.20999999999185</v>
      </c>
      <c r="J148" s="67">
        <f t="shared" ref="J148:L148" si="46">J144-J146</f>
        <v>185.54999999999563</v>
      </c>
      <c r="K148" s="67">
        <f t="shared" si="46"/>
        <v>92.770000000000437</v>
      </c>
      <c r="L148" s="67">
        <f t="shared" si="46"/>
        <v>1168.9699999999721</v>
      </c>
      <c r="M148" s="70"/>
      <c r="N148" s="70"/>
      <c r="O148" s="71">
        <f>D144-M146</f>
        <v>1855.5</v>
      </c>
      <c r="P148" s="71">
        <f>D144-N146</f>
        <v>1855.4999999998836</v>
      </c>
      <c r="Q148" s="71">
        <f>M146*5%</f>
        <v>26646.197499999998</v>
      </c>
    </row>
    <row r="149" spans="1:17" s="57" customFormat="1" ht="34.5" customHeight="1">
      <c r="A149" s="232">
        <v>25</v>
      </c>
      <c r="B149" s="235" t="s">
        <v>138</v>
      </c>
      <c r="C149" s="245"/>
      <c r="D149" s="238">
        <v>3999277</v>
      </c>
      <c r="E149" s="238">
        <v>3999277</v>
      </c>
      <c r="F149" s="238">
        <f>D149-E149</f>
        <v>0</v>
      </c>
      <c r="G149" s="241" t="s">
        <v>386</v>
      </c>
      <c r="H149" s="53" t="s">
        <v>49</v>
      </c>
      <c r="I149" s="54">
        <v>879840.94</v>
      </c>
      <c r="J149" s="54">
        <v>519906.01</v>
      </c>
      <c r="K149" s="54">
        <v>79985.539999999994</v>
      </c>
      <c r="L149" s="54">
        <v>2519544.5099999998</v>
      </c>
      <c r="M149" s="55"/>
      <c r="N149" s="55"/>
      <c r="O149" s="56"/>
      <c r="P149" s="56"/>
      <c r="Q149" s="56"/>
    </row>
    <row r="150" spans="1:17" s="57" customFormat="1" ht="34.5" customHeight="1">
      <c r="A150" s="233"/>
      <c r="B150" s="236"/>
      <c r="C150" s="246"/>
      <c r="D150" s="239"/>
      <c r="E150" s="239"/>
      <c r="F150" s="239"/>
      <c r="G150" s="242"/>
      <c r="H150" s="58" t="s">
        <v>50</v>
      </c>
      <c r="I150" s="59">
        <f>(E149/D149)*I149</f>
        <v>879840.94</v>
      </c>
      <c r="J150" s="59">
        <f>(E149/D149)*J149</f>
        <v>519906.01</v>
      </c>
      <c r="K150" s="59">
        <f>(E149/D149)*K149</f>
        <v>79985.539999999994</v>
      </c>
      <c r="L150" s="59">
        <f>(E149/D149)*L149</f>
        <v>2519544.5099999998</v>
      </c>
      <c r="M150" s="60"/>
      <c r="N150" s="60"/>
      <c r="O150" s="61"/>
      <c r="P150" s="61"/>
      <c r="Q150" s="61"/>
    </row>
    <row r="151" spans="1:17" s="57" customFormat="1" ht="34.5" customHeight="1">
      <c r="A151" s="233"/>
      <c r="B151" s="236"/>
      <c r="C151" s="246"/>
      <c r="D151" s="239"/>
      <c r="E151" s="239"/>
      <c r="F151" s="239"/>
      <c r="G151" s="242"/>
      <c r="H151" s="58" t="s">
        <v>51</v>
      </c>
      <c r="I151" s="59"/>
      <c r="J151" s="59"/>
      <c r="K151" s="59"/>
      <c r="L151" s="59"/>
      <c r="M151" s="60"/>
      <c r="N151" s="60"/>
      <c r="O151" s="61"/>
      <c r="P151" s="61"/>
      <c r="Q151" s="61"/>
    </row>
    <row r="152" spans="1:17" s="57" customFormat="1" ht="34.5" customHeight="1">
      <c r="A152" s="234"/>
      <c r="B152" s="237"/>
      <c r="C152" s="247"/>
      <c r="D152" s="240"/>
      <c r="E152" s="240"/>
      <c r="F152" s="240"/>
      <c r="G152" s="243"/>
      <c r="H152" s="58" t="s">
        <v>52</v>
      </c>
      <c r="I152" s="59">
        <f>I149-I150</f>
        <v>0</v>
      </c>
      <c r="J152" s="59">
        <f t="shared" ref="J152:L152" si="47">J149-J150</f>
        <v>0</v>
      </c>
      <c r="K152" s="59">
        <f t="shared" si="47"/>
        <v>0</v>
      </c>
      <c r="L152" s="59">
        <f t="shared" si="47"/>
        <v>0</v>
      </c>
      <c r="M152" s="60"/>
      <c r="N152" s="60"/>
      <c r="O152" s="61"/>
      <c r="P152" s="61"/>
      <c r="Q152" s="61"/>
    </row>
    <row r="153" spans="1:17" s="57" customFormat="1" ht="24.75" customHeight="1" thickBot="1">
      <c r="A153" s="65"/>
      <c r="B153" s="66"/>
      <c r="C153" s="85"/>
      <c r="D153" s="67"/>
      <c r="E153" s="67"/>
      <c r="F153" s="67"/>
      <c r="G153" s="68"/>
      <c r="H153" s="69" t="s">
        <v>53</v>
      </c>
      <c r="I153" s="67">
        <f>I149-I151</f>
        <v>879840.94</v>
      </c>
      <c r="J153" s="67">
        <f t="shared" ref="J153:L153" si="48">J149-J151</f>
        <v>519906.01</v>
      </c>
      <c r="K153" s="67">
        <f t="shared" si="48"/>
        <v>79985.539999999994</v>
      </c>
      <c r="L153" s="67">
        <f t="shared" si="48"/>
        <v>2519544.5099999998</v>
      </c>
      <c r="M153" s="70"/>
      <c r="N153" s="70"/>
      <c r="O153" s="71">
        <f>D149-M151</f>
        <v>3999277</v>
      </c>
      <c r="P153" s="71">
        <f>D149-N151</f>
        <v>3999277</v>
      </c>
      <c r="Q153" s="71">
        <f>M151*5%</f>
        <v>0</v>
      </c>
    </row>
    <row r="154" spans="1:17" s="57" customFormat="1" ht="34.5" customHeight="1">
      <c r="A154" s="232">
        <v>26</v>
      </c>
      <c r="B154" s="235" t="s">
        <v>114</v>
      </c>
      <c r="C154" s="245"/>
      <c r="D154" s="238">
        <v>1439919.28</v>
      </c>
      <c r="E154" s="238">
        <v>1439919.28</v>
      </c>
      <c r="F154" s="238">
        <f>D154-E154</f>
        <v>0</v>
      </c>
      <c r="G154" s="241" t="s">
        <v>387</v>
      </c>
      <c r="H154" s="53" t="s">
        <v>49</v>
      </c>
      <c r="I154" s="54">
        <v>316782.24</v>
      </c>
      <c r="J154" s="54">
        <v>145987.89000000001</v>
      </c>
      <c r="K154" s="54">
        <v>70000</v>
      </c>
      <c r="L154" s="54">
        <v>907149.15</v>
      </c>
      <c r="M154" s="55"/>
      <c r="N154" s="55"/>
      <c r="O154" s="56"/>
      <c r="P154" s="56"/>
      <c r="Q154" s="56"/>
    </row>
    <row r="155" spans="1:17" s="57" customFormat="1" ht="34.5" customHeight="1">
      <c r="A155" s="233"/>
      <c r="B155" s="236"/>
      <c r="C155" s="246"/>
      <c r="D155" s="239"/>
      <c r="E155" s="239"/>
      <c r="F155" s="239"/>
      <c r="G155" s="242"/>
      <c r="H155" s="58" t="s">
        <v>50</v>
      </c>
      <c r="I155" s="59">
        <f>(E154/D154)*I154</f>
        <v>316782.24</v>
      </c>
      <c r="J155" s="59">
        <f>(E154/D154)*J154</f>
        <v>145987.89000000001</v>
      </c>
      <c r="K155" s="59">
        <f>(E154/D154)*K154</f>
        <v>70000</v>
      </c>
      <c r="L155" s="59">
        <f>(E154/D154)*L154</f>
        <v>907149.15</v>
      </c>
      <c r="M155" s="60"/>
      <c r="N155" s="60"/>
      <c r="O155" s="61"/>
      <c r="P155" s="61"/>
      <c r="Q155" s="61"/>
    </row>
    <row r="156" spans="1:17" s="57" customFormat="1" ht="34.5" customHeight="1">
      <c r="A156" s="233"/>
      <c r="B156" s="236"/>
      <c r="C156" s="246"/>
      <c r="D156" s="239"/>
      <c r="E156" s="239"/>
      <c r="F156" s="239"/>
      <c r="G156" s="242"/>
      <c r="H156" s="58" t="s">
        <v>51</v>
      </c>
      <c r="I156" s="59">
        <v>316782.24</v>
      </c>
      <c r="J156" s="59">
        <v>145987.89000000001</v>
      </c>
      <c r="K156" s="59">
        <v>70000</v>
      </c>
      <c r="L156" s="59">
        <v>907149.15</v>
      </c>
      <c r="M156" s="60">
        <v>1439919.28</v>
      </c>
      <c r="N156" s="60">
        <v>1439919.28</v>
      </c>
      <c r="O156" s="61"/>
      <c r="P156" s="61"/>
      <c r="Q156" s="61"/>
    </row>
    <row r="157" spans="1:17" s="57" customFormat="1" ht="34.5" customHeight="1">
      <c r="A157" s="234"/>
      <c r="B157" s="237"/>
      <c r="C157" s="247"/>
      <c r="D157" s="240"/>
      <c r="E157" s="240"/>
      <c r="F157" s="240"/>
      <c r="G157" s="243"/>
      <c r="H157" s="58" t="s">
        <v>52</v>
      </c>
      <c r="I157" s="59">
        <f>I154-I155</f>
        <v>0</v>
      </c>
      <c r="J157" s="59">
        <f t="shared" ref="J157:L157" si="49">J154-J155</f>
        <v>0</v>
      </c>
      <c r="K157" s="59">
        <f t="shared" ref="K157" si="50">K154-K155</f>
        <v>0</v>
      </c>
      <c r="L157" s="59">
        <f t="shared" si="49"/>
        <v>0</v>
      </c>
      <c r="M157" s="60"/>
      <c r="N157" s="60"/>
      <c r="O157" s="61"/>
      <c r="P157" s="61"/>
      <c r="Q157" s="61"/>
    </row>
    <row r="158" spans="1:17" s="57" customFormat="1" ht="45" customHeight="1" thickBot="1">
      <c r="A158" s="65"/>
      <c r="B158" s="66"/>
      <c r="C158" s="85"/>
      <c r="D158" s="67"/>
      <c r="E158" s="67"/>
      <c r="F158" s="67"/>
      <c r="G158" s="68"/>
      <c r="H158" s="69" t="s">
        <v>53</v>
      </c>
      <c r="I158" s="67">
        <f>I154-I156</f>
        <v>0</v>
      </c>
      <c r="J158" s="67">
        <f>J154-J156+12.11</f>
        <v>12.11</v>
      </c>
      <c r="K158" s="67">
        <f>K154-K156</f>
        <v>0</v>
      </c>
      <c r="L158" s="67">
        <f>L154-L156</f>
        <v>0</v>
      </c>
      <c r="M158" s="70"/>
      <c r="N158" s="70"/>
      <c r="O158" s="71">
        <f>D154-M156</f>
        <v>0</v>
      </c>
      <c r="P158" s="71">
        <f>D154-N156</f>
        <v>0</v>
      </c>
      <c r="Q158" s="71">
        <f>M156*5%</f>
        <v>71995.964000000007</v>
      </c>
    </row>
    <row r="159" spans="1:17" s="57" customFormat="1" ht="34.5" customHeight="1">
      <c r="A159" s="232">
        <v>27</v>
      </c>
      <c r="B159" s="235" t="s">
        <v>116</v>
      </c>
      <c r="C159" s="245"/>
      <c r="D159" s="238">
        <v>3190833.15</v>
      </c>
      <c r="E159" s="238">
        <v>3174878.98</v>
      </c>
      <c r="F159" s="238">
        <f>D159-E159</f>
        <v>15954.169999999925</v>
      </c>
      <c r="G159" s="241" t="s">
        <v>388</v>
      </c>
      <c r="H159" s="53" t="s">
        <v>49</v>
      </c>
      <c r="I159" s="54">
        <v>574349.97</v>
      </c>
      <c r="J159" s="54">
        <v>478624.97</v>
      </c>
      <c r="K159" s="54">
        <v>63816.66</v>
      </c>
      <c r="L159" s="54">
        <v>2074041.55</v>
      </c>
      <c r="M159" s="55"/>
      <c r="N159" s="55"/>
      <c r="O159" s="56"/>
      <c r="P159" s="56"/>
      <c r="Q159" s="56"/>
    </row>
    <row r="160" spans="1:17" s="57" customFormat="1" ht="34.5" customHeight="1">
      <c r="A160" s="233"/>
      <c r="B160" s="236"/>
      <c r="C160" s="246"/>
      <c r="D160" s="239"/>
      <c r="E160" s="239"/>
      <c r="F160" s="239"/>
      <c r="G160" s="242"/>
      <c r="H160" s="58" t="s">
        <v>50</v>
      </c>
      <c r="I160" s="59">
        <f>(E159/D159)*I159</f>
        <v>571478.21938499995</v>
      </c>
      <c r="J160" s="59">
        <f>(E159/D159)*J159</f>
        <v>476231.84451249999</v>
      </c>
      <c r="K160" s="59">
        <f>(E159/D159)*K159</f>
        <v>63497.576615000005</v>
      </c>
      <c r="L160" s="59">
        <f>(E159/D159)*L159</f>
        <v>2063671.3394875</v>
      </c>
      <c r="M160" s="60"/>
      <c r="N160" s="60"/>
      <c r="O160" s="61"/>
      <c r="P160" s="61"/>
      <c r="Q160" s="61"/>
    </row>
    <row r="161" spans="1:17" s="57" customFormat="1" ht="34.5" customHeight="1">
      <c r="A161" s="233"/>
      <c r="B161" s="236"/>
      <c r="C161" s="246"/>
      <c r="D161" s="239"/>
      <c r="E161" s="239"/>
      <c r="F161" s="239"/>
      <c r="G161" s="242"/>
      <c r="H161" s="58" t="s">
        <v>51</v>
      </c>
      <c r="I161" s="59"/>
      <c r="J161" s="59"/>
      <c r="K161" s="59"/>
      <c r="L161" s="59"/>
      <c r="M161" s="60"/>
      <c r="N161" s="60"/>
      <c r="O161" s="61"/>
      <c r="P161" s="61"/>
      <c r="Q161" s="61"/>
    </row>
    <row r="162" spans="1:17" s="57" customFormat="1" ht="34.5" customHeight="1">
      <c r="A162" s="234"/>
      <c r="B162" s="237"/>
      <c r="C162" s="247"/>
      <c r="D162" s="240"/>
      <c r="E162" s="240"/>
      <c r="F162" s="240"/>
      <c r="G162" s="243"/>
      <c r="H162" s="58" t="s">
        <v>52</v>
      </c>
      <c r="I162" s="59">
        <f>I159-I160</f>
        <v>2871.7506150000263</v>
      </c>
      <c r="J162" s="59">
        <f t="shared" ref="J162:L162" si="51">J159-J160</f>
        <v>2393.1254874999868</v>
      </c>
      <c r="K162" s="59">
        <f t="shared" ref="K162" si="52">K159-K160</f>
        <v>319.08338499999809</v>
      </c>
      <c r="L162" s="59">
        <f t="shared" si="51"/>
        <v>10370.210512500023</v>
      </c>
      <c r="M162" s="60"/>
      <c r="N162" s="60"/>
      <c r="O162" s="61"/>
      <c r="P162" s="61"/>
      <c r="Q162" s="61"/>
    </row>
    <row r="163" spans="1:17" s="57" customFormat="1" ht="41.25" customHeight="1" thickBot="1">
      <c r="A163" s="65"/>
      <c r="B163" s="66"/>
      <c r="C163" s="85"/>
      <c r="D163" s="67"/>
      <c r="E163" s="67"/>
      <c r="F163" s="67"/>
      <c r="G163" s="68"/>
      <c r="H163" s="69" t="s">
        <v>53</v>
      </c>
      <c r="I163" s="67">
        <f>I159-I161</f>
        <v>574349.97</v>
      </c>
      <c r="J163" s="67">
        <f>J159-J161</f>
        <v>478624.97</v>
      </c>
      <c r="K163" s="67">
        <f>K159-K161</f>
        <v>63816.66</v>
      </c>
      <c r="L163" s="67">
        <f>L159-L161</f>
        <v>2074041.55</v>
      </c>
      <c r="M163" s="70"/>
      <c r="N163" s="70"/>
      <c r="O163" s="71">
        <f>D159-M161</f>
        <v>3190833.15</v>
      </c>
      <c r="P163" s="71">
        <f>D159-N161</f>
        <v>3190833.15</v>
      </c>
      <c r="Q163" s="71">
        <f>M161*5%</f>
        <v>0</v>
      </c>
    </row>
    <row r="164" spans="1:17" s="57" customFormat="1" ht="34.5" customHeight="1">
      <c r="A164" s="232">
        <v>28</v>
      </c>
      <c r="B164" s="235" t="s">
        <v>102</v>
      </c>
      <c r="C164" s="245"/>
      <c r="D164" s="238">
        <v>6500063.8399999999</v>
      </c>
      <c r="E164" s="238">
        <v>6207560.96</v>
      </c>
      <c r="F164" s="238">
        <f>D164-E164</f>
        <v>292502.87999999989</v>
      </c>
      <c r="G164" s="241" t="s">
        <v>389</v>
      </c>
      <c r="H164" s="53" t="s">
        <v>49</v>
      </c>
      <c r="I164" s="54">
        <v>1625015.96</v>
      </c>
      <c r="J164" s="54">
        <v>1300012.77</v>
      </c>
      <c r="K164" s="54">
        <v>325003.19</v>
      </c>
      <c r="L164" s="54">
        <v>3250031.92</v>
      </c>
      <c r="M164" s="55"/>
      <c r="N164" s="55"/>
      <c r="O164" s="56"/>
      <c r="P164" s="56"/>
      <c r="Q164" s="56"/>
    </row>
    <row r="165" spans="1:17" s="57" customFormat="1" ht="34.5" customHeight="1">
      <c r="A165" s="233"/>
      <c r="B165" s="236"/>
      <c r="C165" s="246"/>
      <c r="D165" s="239"/>
      <c r="E165" s="239"/>
      <c r="F165" s="239"/>
      <c r="G165" s="242"/>
      <c r="H165" s="58" t="s">
        <v>50</v>
      </c>
      <c r="I165" s="59">
        <f>(E164/D164)*I164</f>
        <v>1551890.24</v>
      </c>
      <c r="J165" s="59">
        <f>(E164/D164)*J164</f>
        <v>1241512.1939099999</v>
      </c>
      <c r="K165" s="59">
        <f>(E164/D164)*K164</f>
        <v>310378.04609000002</v>
      </c>
      <c r="L165" s="59">
        <f>(E164/D164)*L164</f>
        <v>3103780.48</v>
      </c>
      <c r="M165" s="60"/>
      <c r="N165" s="60"/>
      <c r="O165" s="61"/>
      <c r="P165" s="61"/>
      <c r="Q165" s="61"/>
    </row>
    <row r="166" spans="1:17" s="57" customFormat="1" ht="34.5" customHeight="1">
      <c r="A166" s="233"/>
      <c r="B166" s="236"/>
      <c r="C166" s="246"/>
      <c r="D166" s="239"/>
      <c r="E166" s="239"/>
      <c r="F166" s="239"/>
      <c r="G166" s="242"/>
      <c r="H166" s="58" t="s">
        <v>51</v>
      </c>
      <c r="I166" s="59"/>
      <c r="J166" s="59"/>
      <c r="K166" s="59"/>
      <c r="L166" s="59"/>
      <c r="M166" s="60"/>
      <c r="N166" s="60"/>
      <c r="O166" s="61"/>
      <c r="P166" s="61"/>
      <c r="Q166" s="61"/>
    </row>
    <row r="167" spans="1:17" s="57" customFormat="1" ht="34.5" customHeight="1">
      <c r="A167" s="234"/>
      <c r="B167" s="237"/>
      <c r="C167" s="247"/>
      <c r="D167" s="240"/>
      <c r="E167" s="240"/>
      <c r="F167" s="240"/>
      <c r="G167" s="243"/>
      <c r="H167" s="58" t="s">
        <v>52</v>
      </c>
      <c r="I167" s="59">
        <f>I164-I165</f>
        <v>73125.719999999972</v>
      </c>
      <c r="J167" s="59">
        <f t="shared" ref="J167:L167" si="53">J164-J165</f>
        <v>58500.576090000104</v>
      </c>
      <c r="K167" s="59">
        <f t="shared" si="53"/>
        <v>14625.143909999984</v>
      </c>
      <c r="L167" s="59">
        <f t="shared" si="53"/>
        <v>146251.43999999994</v>
      </c>
      <c r="M167" s="60"/>
      <c r="N167" s="60"/>
      <c r="O167" s="61"/>
      <c r="P167" s="61"/>
      <c r="Q167" s="61"/>
    </row>
    <row r="168" spans="1:17" s="57" customFormat="1" ht="44.25" customHeight="1" thickBot="1">
      <c r="A168" s="65"/>
      <c r="B168" s="66"/>
      <c r="C168" s="85"/>
      <c r="D168" s="67"/>
      <c r="E168" s="67"/>
      <c r="F168" s="67"/>
      <c r="G168" s="68"/>
      <c r="H168" s="69" t="s">
        <v>53</v>
      </c>
      <c r="I168" s="67">
        <f>I164-I166</f>
        <v>1625015.96</v>
      </c>
      <c r="J168" s="67">
        <f>J165-J166</f>
        <v>1241512.1939099999</v>
      </c>
      <c r="K168" s="67">
        <f>K165-K166</f>
        <v>310378.04609000002</v>
      </c>
      <c r="L168" s="67">
        <f t="shared" ref="L168" si="54">L164-L166</f>
        <v>3250031.92</v>
      </c>
      <c r="M168" s="70"/>
      <c r="N168" s="70"/>
      <c r="O168" s="71">
        <f>D164-M166</f>
        <v>6500063.8399999999</v>
      </c>
      <c r="P168" s="71">
        <f>D164-N166</f>
        <v>6500063.8399999999</v>
      </c>
      <c r="Q168" s="71">
        <f>M166*5%</f>
        <v>0</v>
      </c>
    </row>
    <row r="169" spans="1:17" s="57" customFormat="1" ht="34.5" customHeight="1">
      <c r="A169" s="232">
        <v>29</v>
      </c>
      <c r="B169" s="235" t="s">
        <v>248</v>
      </c>
      <c r="C169" s="245"/>
      <c r="D169" s="238">
        <v>1510717.37</v>
      </c>
      <c r="E169" s="238">
        <v>877065.22</v>
      </c>
      <c r="F169" s="238">
        <f>D169-E169</f>
        <v>633652.15000000014</v>
      </c>
      <c r="G169" s="241" t="s">
        <v>390</v>
      </c>
      <c r="H169" s="53" t="s">
        <v>49</v>
      </c>
      <c r="I169" s="54">
        <v>226607.54</v>
      </c>
      <c r="J169" s="54">
        <v>196393.26</v>
      </c>
      <c r="K169" s="54">
        <v>30214.42</v>
      </c>
      <c r="L169" s="54">
        <v>1057502.1499999999</v>
      </c>
      <c r="M169" s="55"/>
      <c r="N169" s="55"/>
      <c r="O169" s="56"/>
      <c r="P169" s="56"/>
      <c r="Q169" s="56"/>
    </row>
    <row r="170" spans="1:17" s="57" customFormat="1" ht="34.5" customHeight="1">
      <c r="A170" s="233"/>
      <c r="B170" s="236"/>
      <c r="C170" s="246"/>
      <c r="D170" s="239"/>
      <c r="E170" s="239"/>
      <c r="F170" s="239"/>
      <c r="G170" s="242"/>
      <c r="H170" s="58" t="s">
        <v>50</v>
      </c>
      <c r="I170" s="59">
        <f>(E169/D169)*I169</f>
        <v>131559.7449731837</v>
      </c>
      <c r="J170" s="59">
        <f>(E169/D169)*J169</f>
        <v>114018.47970306795</v>
      </c>
      <c r="K170" s="59">
        <f>(E169/D169)*K169</f>
        <v>17541.346548807072</v>
      </c>
      <c r="L170" s="59">
        <f>(E169/D169)*L169</f>
        <v>613945.64877494122</v>
      </c>
      <c r="M170" s="60"/>
      <c r="N170" s="60"/>
      <c r="O170" s="61"/>
      <c r="P170" s="61"/>
      <c r="Q170" s="61"/>
    </row>
    <row r="171" spans="1:17" s="57" customFormat="1" ht="34.5" customHeight="1">
      <c r="A171" s="233"/>
      <c r="B171" s="236"/>
      <c r="C171" s="246"/>
      <c r="D171" s="239"/>
      <c r="E171" s="239"/>
      <c r="F171" s="239"/>
      <c r="G171" s="242"/>
      <c r="H171" s="58" t="s">
        <v>51</v>
      </c>
      <c r="I171" s="59"/>
      <c r="J171" s="59"/>
      <c r="K171" s="59"/>
      <c r="L171" s="59"/>
      <c r="M171" s="60"/>
      <c r="N171" s="60"/>
      <c r="O171" s="61"/>
      <c r="P171" s="61"/>
      <c r="Q171" s="61"/>
    </row>
    <row r="172" spans="1:17" s="57" customFormat="1" ht="34.5" customHeight="1">
      <c r="A172" s="234"/>
      <c r="B172" s="237"/>
      <c r="C172" s="247"/>
      <c r="D172" s="240"/>
      <c r="E172" s="240"/>
      <c r="F172" s="240"/>
      <c r="G172" s="243"/>
      <c r="H172" s="58" t="s">
        <v>52</v>
      </c>
      <c r="I172" s="59">
        <f>I169-I170</f>
        <v>95047.795026816311</v>
      </c>
      <c r="J172" s="59">
        <f t="shared" ref="J172:L172" si="55">J169-J170</f>
        <v>82374.780296932062</v>
      </c>
      <c r="K172" s="59">
        <f t="shared" si="55"/>
        <v>12673.073451192926</v>
      </c>
      <c r="L172" s="59">
        <f t="shared" si="55"/>
        <v>443556.50122505869</v>
      </c>
      <c r="M172" s="60"/>
      <c r="N172" s="60"/>
      <c r="O172" s="61"/>
      <c r="P172" s="61"/>
      <c r="Q172" s="61"/>
    </row>
    <row r="173" spans="1:17" s="57" customFormat="1" ht="44.25" customHeight="1" thickBot="1">
      <c r="A173" s="65"/>
      <c r="B173" s="66"/>
      <c r="C173" s="85"/>
      <c r="D173" s="67"/>
      <c r="E173" s="67"/>
      <c r="F173" s="67"/>
      <c r="G173" s="68"/>
      <c r="H173" s="69" t="s">
        <v>53</v>
      </c>
      <c r="I173" s="67">
        <f>I169-I171</f>
        <v>226607.54</v>
      </c>
      <c r="J173" s="67">
        <f>J169-J171</f>
        <v>196393.26</v>
      </c>
      <c r="K173" s="67">
        <f>K169-K171</f>
        <v>30214.42</v>
      </c>
      <c r="L173" s="67">
        <f>L169-L171</f>
        <v>1057502.1499999999</v>
      </c>
      <c r="M173" s="70"/>
      <c r="N173" s="70"/>
      <c r="O173" s="71">
        <f>D169-M171</f>
        <v>1510717.37</v>
      </c>
      <c r="P173" s="71">
        <f>D169-N171</f>
        <v>1510717.37</v>
      </c>
      <c r="Q173" s="71">
        <f>M171*5%</f>
        <v>0</v>
      </c>
    </row>
    <row r="174" spans="1:17" s="57" customFormat="1" ht="34.5" customHeight="1">
      <c r="A174" s="232">
        <v>30</v>
      </c>
      <c r="B174" s="235" t="s">
        <v>90</v>
      </c>
      <c r="C174" s="245"/>
      <c r="D174" s="238">
        <v>291068.84999999998</v>
      </c>
      <c r="E174" s="238">
        <v>291068.84999999998</v>
      </c>
      <c r="F174" s="238">
        <f>D174-E174</f>
        <v>0</v>
      </c>
      <c r="G174" s="241" t="s">
        <v>391</v>
      </c>
      <c r="H174" s="53" t="s">
        <v>49</v>
      </c>
      <c r="I174" s="54">
        <v>64035.15</v>
      </c>
      <c r="J174" s="54">
        <v>37838.949999999997</v>
      </c>
      <c r="K174" s="54">
        <v>5821.38</v>
      </c>
      <c r="L174" s="54">
        <v>183373.37</v>
      </c>
      <c r="M174" s="55"/>
      <c r="N174" s="55"/>
      <c r="O174" s="56"/>
      <c r="P174" s="56"/>
      <c r="Q174" s="56"/>
    </row>
    <row r="175" spans="1:17" s="57" customFormat="1" ht="34.5" customHeight="1">
      <c r="A175" s="233"/>
      <c r="B175" s="236"/>
      <c r="C175" s="246"/>
      <c r="D175" s="239"/>
      <c r="E175" s="239"/>
      <c r="F175" s="239"/>
      <c r="G175" s="242"/>
      <c r="H175" s="58" t="s">
        <v>50</v>
      </c>
      <c r="I175" s="59">
        <f>(E174/D174)*I174</f>
        <v>64035.15</v>
      </c>
      <c r="J175" s="59">
        <f>(E174/D174)*J174</f>
        <v>37838.949999999997</v>
      </c>
      <c r="K175" s="59">
        <f>(E174/D174)*K174</f>
        <v>5821.38</v>
      </c>
      <c r="L175" s="59">
        <f>(E174/D174)*L174</f>
        <v>183373.37</v>
      </c>
      <c r="M175" s="60"/>
      <c r="N175" s="60"/>
      <c r="O175" s="61"/>
      <c r="P175" s="61"/>
      <c r="Q175" s="61"/>
    </row>
    <row r="176" spans="1:17" s="57" customFormat="1" ht="34.5" customHeight="1">
      <c r="A176" s="233"/>
      <c r="B176" s="236"/>
      <c r="C176" s="246"/>
      <c r="D176" s="239"/>
      <c r="E176" s="239"/>
      <c r="F176" s="239"/>
      <c r="G176" s="242"/>
      <c r="H176" s="58" t="s">
        <v>51</v>
      </c>
      <c r="I176" s="59"/>
      <c r="J176" s="59"/>
      <c r="K176" s="59"/>
      <c r="L176" s="59"/>
      <c r="M176" s="60"/>
      <c r="N176" s="60"/>
      <c r="O176" s="61"/>
      <c r="P176" s="61"/>
      <c r="Q176" s="61"/>
    </row>
    <row r="177" spans="1:17" s="57" customFormat="1" ht="34.5" customHeight="1">
      <c r="A177" s="234"/>
      <c r="B177" s="237"/>
      <c r="C177" s="247"/>
      <c r="D177" s="240"/>
      <c r="E177" s="240"/>
      <c r="F177" s="240"/>
      <c r="G177" s="243"/>
      <c r="H177" s="58" t="s">
        <v>52</v>
      </c>
      <c r="I177" s="59">
        <f>I174-I175</f>
        <v>0</v>
      </c>
      <c r="J177" s="59">
        <f t="shared" ref="J177:L177" si="56">J174-J175</f>
        <v>0</v>
      </c>
      <c r="K177" s="59">
        <f t="shared" si="56"/>
        <v>0</v>
      </c>
      <c r="L177" s="59">
        <f t="shared" si="56"/>
        <v>0</v>
      </c>
      <c r="M177" s="60"/>
      <c r="N177" s="60"/>
      <c r="O177" s="61"/>
      <c r="P177" s="61"/>
      <c r="Q177" s="61"/>
    </row>
    <row r="178" spans="1:17" s="57" customFormat="1" ht="48" customHeight="1" thickBot="1">
      <c r="A178" s="65"/>
      <c r="B178" s="66"/>
      <c r="C178" s="85"/>
      <c r="D178" s="67"/>
      <c r="E178" s="67"/>
      <c r="F178" s="67"/>
      <c r="G178" s="68"/>
      <c r="H178" s="69" t="s">
        <v>53</v>
      </c>
      <c r="I178" s="67">
        <f>I174-I176</f>
        <v>64035.15</v>
      </c>
      <c r="J178" s="67">
        <f t="shared" ref="J178:L178" si="57">J174-J176</f>
        <v>37838.949999999997</v>
      </c>
      <c r="K178" s="67">
        <f t="shared" si="57"/>
        <v>5821.38</v>
      </c>
      <c r="L178" s="67">
        <f t="shared" si="57"/>
        <v>183373.37</v>
      </c>
      <c r="M178" s="70"/>
      <c r="N178" s="70"/>
      <c r="O178" s="71">
        <f>D174-M176</f>
        <v>291068.84999999998</v>
      </c>
      <c r="P178" s="71">
        <f>D174-N176</f>
        <v>291068.84999999998</v>
      </c>
      <c r="Q178" s="71"/>
    </row>
    <row r="179" spans="1:17" s="7" customFormat="1">
      <c r="B179" s="74"/>
      <c r="C179" s="82"/>
      <c r="D179" s="8">
        <f>SUM(D9:D178)</f>
        <v>49436163.539999992</v>
      </c>
      <c r="E179" s="8">
        <f>SUM(E9:E178)</f>
        <v>44334460.589999996</v>
      </c>
      <c r="F179" s="8">
        <f>SUM(F9:F178)</f>
        <v>5101702.95</v>
      </c>
      <c r="G179" s="73" t="s">
        <v>56</v>
      </c>
      <c r="H179" s="46"/>
      <c r="I179" s="8">
        <f>I9+I15+I21+I27+I33+I39+I45+I51+I57+I63+I69+I75+I81+I87+I93+I99+I105+I111+I117+I123+I128+I133+I138+I144+I149+I154+I159+I164+I169+I174</f>
        <v>10969687.110000001</v>
      </c>
      <c r="J179" s="8">
        <f t="shared" ref="J179:L179" si="58">J9+J15+J21+J27+J33+J39+J45+J51+J57+J63+J69+J75+J81+J87+J93+J99+J105+J111+J117+J123+J128+J133+J138+J144+J149+J154+J159+J164+J169+J174</f>
        <v>6358836.419999999</v>
      </c>
      <c r="K179" s="8">
        <f t="shared" si="58"/>
        <v>1895052.3699999996</v>
      </c>
      <c r="L179" s="8">
        <f t="shared" si="58"/>
        <v>30212587.639999997</v>
      </c>
      <c r="M179" s="8">
        <f>SUM(M9:M178)</f>
        <v>5395049.3900000006</v>
      </c>
      <c r="N179" s="8">
        <f>SUM(N9:N178)</f>
        <v>2346088.23</v>
      </c>
      <c r="O179" s="8">
        <f>SUM(O9:O178)</f>
        <v>44041114.149999991</v>
      </c>
      <c r="P179" s="8">
        <f>SUM(P9:P178)</f>
        <v>47090075.310000002</v>
      </c>
      <c r="Q179" s="8">
        <f>SUM(Q9:Q178)</f>
        <v>117304.4115</v>
      </c>
    </row>
    <row r="180" spans="1:17">
      <c r="D180" s="8">
        <f>I180+J180+K180+L180</f>
        <v>44334460.590000004</v>
      </c>
      <c r="G180" s="73" t="s">
        <v>65</v>
      </c>
      <c r="I180" s="8">
        <f>I10+I16+I22+I28+I34+I40+I46+I52+I58+I64+I70+I76+I82+I88+I94+I100+I106+I112+I118+I124+I129+I134+I139+I145+I150+I155+I160+I165+I170+I175</f>
        <v>9913712.9810339194</v>
      </c>
      <c r="J180" s="8">
        <f t="shared" ref="J180:L180" si="59">J10+J16+J22+J28+J34+J40+J46+J52+J58+J64+J70+J76+J82+J88+J94+J100+J106+J112+J118+J124+J129+J134+J139+J145+J150+J155+J160+J165+J170+J175</f>
        <v>5739209.1094286637</v>
      </c>
      <c r="K180" s="8">
        <f t="shared" si="59"/>
        <v>1707217.1457605583</v>
      </c>
      <c r="L180" s="8">
        <f t="shared" si="59"/>
        <v>26974321.353776861</v>
      </c>
      <c r="N180" s="75">
        <f>N179-M179</f>
        <v>-3048961.1600000006</v>
      </c>
      <c r="O180" s="80"/>
      <c r="P180" s="80">
        <f>O179-P179</f>
        <v>-3048961.1600000113</v>
      </c>
    </row>
    <row r="181" spans="1:17">
      <c r="D181" s="8">
        <f t="shared" ref="D181:D186" si="60">I181+J181+K181+L181</f>
        <v>5395049.3899999997</v>
      </c>
      <c r="G181" s="73" t="s">
        <v>57</v>
      </c>
      <c r="I181" s="8">
        <f>I11+I17+I23+I29+I35+I41+I47+I53+I59+I65+I71+I77+I83+I89+I95+I101+I107+I113+I119+I125+I130+I135+I140+I146+I151+I156+I161+I166+I171+I176</f>
        <v>1043031.7100000001</v>
      </c>
      <c r="J181" s="8">
        <f t="shared" ref="J181:L181" si="61">J11+J17+J23+J29+J35+J41+J47+J53+J59+J65+J71+J77+J83+J89+J95+J101+J107+J113+J119+J125+J130+J135+J140+J146+J151+J156+J161+J166+J171+J176</f>
        <v>558212.71</v>
      </c>
      <c r="K181" s="8">
        <f t="shared" si="61"/>
        <v>285393.01</v>
      </c>
      <c r="L181" s="8">
        <f t="shared" si="61"/>
        <v>3508411.96</v>
      </c>
    </row>
    <row r="182" spans="1:17">
      <c r="D182" s="8">
        <f t="shared" si="60"/>
        <v>5101702.9500000011</v>
      </c>
      <c r="G182" s="73" t="s">
        <v>52</v>
      </c>
      <c r="I182" s="8">
        <f>I12+I18+I24+I30+I36+I42+I48+I54+I60+I66+I72+I78+I84+I90+I96+I102+I108+I114+I120+I126+I131+I136+I141+I147+I152+I157+I162+I167+I172+I177</f>
        <v>1055974.1289660819</v>
      </c>
      <c r="J182" s="8">
        <f t="shared" ref="J182:L182" si="62">J12+J18+J24+J30+J36+J42+J48+J54+J60+J66+J72+J78+J84+J90+J96+J102+J108+J114+J120+J126+J131+J136+J141+J147+J152+J157+J162+J167+J172+J177</f>
        <v>619627.31057133665</v>
      </c>
      <c r="K182" s="8">
        <f t="shared" si="62"/>
        <v>187835.22423944145</v>
      </c>
      <c r="L182" s="8">
        <f t="shared" si="62"/>
        <v>3238266.2862231405</v>
      </c>
    </row>
    <row r="183" spans="1:17">
      <c r="D183" s="8">
        <f t="shared" si="60"/>
        <v>0</v>
      </c>
      <c r="G183" s="73" t="s">
        <v>64</v>
      </c>
      <c r="I183" s="8"/>
      <c r="J183" s="8"/>
      <c r="K183" s="8"/>
      <c r="L183" s="8"/>
    </row>
    <row r="184" spans="1:17">
      <c r="D184" s="8">
        <f t="shared" si="60"/>
        <v>0</v>
      </c>
      <c r="G184" s="73" t="s">
        <v>58</v>
      </c>
      <c r="I184" s="8">
        <f>I13+I19+I25+I31+I37+I43+I49+I55+I61+I67+I73+I79+I85+I91+I97+I103+I109+I115+I121+I142</f>
        <v>0</v>
      </c>
      <c r="J184" s="8">
        <f t="shared" ref="J184:L184" si="63">J13+J19+J25+J31+J37+J43+J49+J55+J61+J67+J73+J79+J85+J91+J97+J103+J109+J115+J121+J142</f>
        <v>0</v>
      </c>
      <c r="K184" s="8">
        <f t="shared" si="63"/>
        <v>0</v>
      </c>
      <c r="L184" s="8">
        <f t="shared" si="63"/>
        <v>0</v>
      </c>
    </row>
    <row r="185" spans="1:17">
      <c r="D185" s="8">
        <f t="shared" si="60"/>
        <v>43529636.941190943</v>
      </c>
      <c r="G185" s="73" t="s">
        <v>66</v>
      </c>
      <c r="I185" s="8">
        <f>I14+I20+I26+I32+I38+I44+I50+I56+I62+I68+I74+I80+I86+I92+I98+I104+I110+I116+I122+I127+I132+I137+I143+I148+I153+I158+I163+I168+I173+I178</f>
        <v>9926655.3999999985</v>
      </c>
      <c r="J185" s="8">
        <f t="shared" ref="J185:L185" si="64">J14+J20+J26+J32+J38+J44+J50+J56+J62+J68+J74+J80+J86+J92+J98+J104+J110+J116+J122+J127+J132+J137+J143+J148+J153+J158+J163+J168+J173+J178</f>
        <v>5355278.3143391041</v>
      </c>
      <c r="K185" s="8">
        <f t="shared" si="64"/>
        <v>1543527.5468518445</v>
      </c>
      <c r="L185" s="8">
        <f t="shared" si="64"/>
        <v>26704175.679999996</v>
      </c>
    </row>
    <row r="186" spans="1:17">
      <c r="D186" s="8">
        <f t="shared" si="60"/>
        <v>38939411.200000003</v>
      </c>
      <c r="G186" s="73" t="s">
        <v>63</v>
      </c>
      <c r="I186" s="8">
        <f>I180-I181</f>
        <v>8870681.2710339185</v>
      </c>
      <c r="J186" s="8">
        <f t="shared" ref="J186:L186" si="65">J180-J181</f>
        <v>5180996.3994286638</v>
      </c>
      <c r="K186" s="8">
        <f t="shared" si="65"/>
        <v>1421824.1357605583</v>
      </c>
      <c r="L186" s="8">
        <f t="shared" si="65"/>
        <v>23465909.39377686</v>
      </c>
    </row>
    <row r="188" spans="1:17">
      <c r="G188" s="81"/>
    </row>
  </sheetData>
  <mergeCells count="211">
    <mergeCell ref="A169:A172"/>
    <mergeCell ref="B169:B172"/>
    <mergeCell ref="D169:D172"/>
    <mergeCell ref="E169:E172"/>
    <mergeCell ref="F169:F172"/>
    <mergeCell ref="G169:G172"/>
    <mergeCell ref="A174:A177"/>
    <mergeCell ref="B174:B177"/>
    <mergeCell ref="D174:D177"/>
    <mergeCell ref="E174:E177"/>
    <mergeCell ref="F174:F177"/>
    <mergeCell ref="G174:G177"/>
    <mergeCell ref="C169:C172"/>
    <mergeCell ref="C174:C177"/>
    <mergeCell ref="A159:A162"/>
    <mergeCell ref="B159:B162"/>
    <mergeCell ref="D159:D162"/>
    <mergeCell ref="E159:E162"/>
    <mergeCell ref="F159:F162"/>
    <mergeCell ref="G159:G162"/>
    <mergeCell ref="A164:A167"/>
    <mergeCell ref="B164:B167"/>
    <mergeCell ref="D164:D167"/>
    <mergeCell ref="E164:E167"/>
    <mergeCell ref="F164:F167"/>
    <mergeCell ref="G164:G167"/>
    <mergeCell ref="C159:C162"/>
    <mergeCell ref="C164:C167"/>
    <mergeCell ref="A149:A152"/>
    <mergeCell ref="B149:B152"/>
    <mergeCell ref="D149:D152"/>
    <mergeCell ref="E149:E152"/>
    <mergeCell ref="F149:F152"/>
    <mergeCell ref="G149:G152"/>
    <mergeCell ref="A154:A157"/>
    <mergeCell ref="B154:B157"/>
    <mergeCell ref="D154:D157"/>
    <mergeCell ref="E154:E157"/>
    <mergeCell ref="F154:F157"/>
    <mergeCell ref="G154:G157"/>
    <mergeCell ref="C149:C152"/>
    <mergeCell ref="C154:C157"/>
    <mergeCell ref="A138:A141"/>
    <mergeCell ref="B138:B141"/>
    <mergeCell ref="D138:D141"/>
    <mergeCell ref="E138:E141"/>
    <mergeCell ref="F138:F141"/>
    <mergeCell ref="G138:G141"/>
    <mergeCell ref="A144:A147"/>
    <mergeCell ref="B144:B147"/>
    <mergeCell ref="D144:D147"/>
    <mergeCell ref="E144:E147"/>
    <mergeCell ref="F144:F147"/>
    <mergeCell ref="G144:G147"/>
    <mergeCell ref="C138:C141"/>
    <mergeCell ref="C144:C147"/>
    <mergeCell ref="A128:A131"/>
    <mergeCell ref="B128:B131"/>
    <mergeCell ref="D128:D131"/>
    <mergeCell ref="E128:E131"/>
    <mergeCell ref="F128:F131"/>
    <mergeCell ref="G128:G131"/>
    <mergeCell ref="A133:A136"/>
    <mergeCell ref="B133:B136"/>
    <mergeCell ref="D133:D136"/>
    <mergeCell ref="E133:E136"/>
    <mergeCell ref="F133:F136"/>
    <mergeCell ref="G133:G136"/>
    <mergeCell ref="C128:C131"/>
    <mergeCell ref="C133:C136"/>
    <mergeCell ref="A117:A120"/>
    <mergeCell ref="B117:B120"/>
    <mergeCell ref="D117:D120"/>
    <mergeCell ref="E117:E120"/>
    <mergeCell ref="F117:F120"/>
    <mergeCell ref="G117:G120"/>
    <mergeCell ref="A123:A126"/>
    <mergeCell ref="B123:B126"/>
    <mergeCell ref="D123:D126"/>
    <mergeCell ref="E123:E126"/>
    <mergeCell ref="F123:F126"/>
    <mergeCell ref="G123:G126"/>
    <mergeCell ref="C117:C120"/>
    <mergeCell ref="C123:C126"/>
    <mergeCell ref="A111:A114"/>
    <mergeCell ref="B111:B114"/>
    <mergeCell ref="D111:D114"/>
    <mergeCell ref="E111:E114"/>
    <mergeCell ref="F111:F114"/>
    <mergeCell ref="G111:G114"/>
    <mergeCell ref="A105:A108"/>
    <mergeCell ref="B105:B108"/>
    <mergeCell ref="D105:D108"/>
    <mergeCell ref="E105:E108"/>
    <mergeCell ref="F105:F108"/>
    <mergeCell ref="G105:G108"/>
    <mergeCell ref="C105:C108"/>
    <mergeCell ref="C111:C114"/>
    <mergeCell ref="A93:A96"/>
    <mergeCell ref="B93:B96"/>
    <mergeCell ref="D93:D96"/>
    <mergeCell ref="E93:E96"/>
    <mergeCell ref="F93:F96"/>
    <mergeCell ref="G93:G96"/>
    <mergeCell ref="A99:A102"/>
    <mergeCell ref="B99:B102"/>
    <mergeCell ref="D99:D102"/>
    <mergeCell ref="E99:E102"/>
    <mergeCell ref="F99:F102"/>
    <mergeCell ref="G99:G102"/>
    <mergeCell ref="C93:C96"/>
    <mergeCell ref="C99:C102"/>
    <mergeCell ref="A87:A90"/>
    <mergeCell ref="B87:B90"/>
    <mergeCell ref="D87:D90"/>
    <mergeCell ref="E87:E90"/>
    <mergeCell ref="F87:F90"/>
    <mergeCell ref="G87:G90"/>
    <mergeCell ref="A81:A84"/>
    <mergeCell ref="B81:B84"/>
    <mergeCell ref="D81:D84"/>
    <mergeCell ref="E81:E84"/>
    <mergeCell ref="F81:F84"/>
    <mergeCell ref="G81:G84"/>
    <mergeCell ref="C81:C84"/>
    <mergeCell ref="C87:C90"/>
    <mergeCell ref="A75:A78"/>
    <mergeCell ref="B75:B78"/>
    <mergeCell ref="D75:D78"/>
    <mergeCell ref="E75:E78"/>
    <mergeCell ref="F75:F78"/>
    <mergeCell ref="G75:G78"/>
    <mergeCell ref="A69:A72"/>
    <mergeCell ref="B69:B72"/>
    <mergeCell ref="D69:D72"/>
    <mergeCell ref="E69:E72"/>
    <mergeCell ref="F69:F72"/>
    <mergeCell ref="G69:G72"/>
    <mergeCell ref="C69:C72"/>
    <mergeCell ref="C75:C78"/>
    <mergeCell ref="A57:A60"/>
    <mergeCell ref="B57:B60"/>
    <mergeCell ref="D57:D60"/>
    <mergeCell ref="E57:E60"/>
    <mergeCell ref="F57:F60"/>
    <mergeCell ref="G57:G60"/>
    <mergeCell ref="A63:A66"/>
    <mergeCell ref="B63:B66"/>
    <mergeCell ref="D63:D66"/>
    <mergeCell ref="E63:E66"/>
    <mergeCell ref="F63:F66"/>
    <mergeCell ref="G63:G66"/>
    <mergeCell ref="C57:C60"/>
    <mergeCell ref="C63:C66"/>
    <mergeCell ref="A45:A48"/>
    <mergeCell ref="B45:B48"/>
    <mergeCell ref="D45:D48"/>
    <mergeCell ref="E45:E48"/>
    <mergeCell ref="F45:F48"/>
    <mergeCell ref="G45:G48"/>
    <mergeCell ref="A51:A54"/>
    <mergeCell ref="B51:B54"/>
    <mergeCell ref="D51:D54"/>
    <mergeCell ref="E51:E54"/>
    <mergeCell ref="F51:F54"/>
    <mergeCell ref="G51:G54"/>
    <mergeCell ref="C45:C48"/>
    <mergeCell ref="C51:C54"/>
    <mergeCell ref="A39:A42"/>
    <mergeCell ref="B39:B42"/>
    <mergeCell ref="D39:D42"/>
    <mergeCell ref="E39:E42"/>
    <mergeCell ref="F39:F42"/>
    <mergeCell ref="G39:G42"/>
    <mergeCell ref="A33:A36"/>
    <mergeCell ref="B33:B36"/>
    <mergeCell ref="D33:D36"/>
    <mergeCell ref="E33:E36"/>
    <mergeCell ref="F33:F36"/>
    <mergeCell ref="G33:G36"/>
    <mergeCell ref="C33:C36"/>
    <mergeCell ref="C39:C42"/>
    <mergeCell ref="A21:A24"/>
    <mergeCell ref="B21:B24"/>
    <mergeCell ref="D21:D24"/>
    <mergeCell ref="E21:E24"/>
    <mergeCell ref="F21:F24"/>
    <mergeCell ref="G21:G24"/>
    <mergeCell ref="A27:A30"/>
    <mergeCell ref="B27:B30"/>
    <mergeCell ref="D27:D30"/>
    <mergeCell ref="E27:E30"/>
    <mergeCell ref="F27:F30"/>
    <mergeCell ref="G27:G30"/>
    <mergeCell ref="C21:C24"/>
    <mergeCell ref="C27:C30"/>
    <mergeCell ref="A15:A18"/>
    <mergeCell ref="B15:B18"/>
    <mergeCell ref="D15:D18"/>
    <mergeCell ref="E15:E18"/>
    <mergeCell ref="F15:F18"/>
    <mergeCell ref="G15:G18"/>
    <mergeCell ref="A5:L5"/>
    <mergeCell ref="A9:A12"/>
    <mergeCell ref="B9:B12"/>
    <mergeCell ref="D9:D12"/>
    <mergeCell ref="E9:E12"/>
    <mergeCell ref="F9:F12"/>
    <mergeCell ref="G9:G12"/>
    <mergeCell ref="C9:C12"/>
    <mergeCell ref="C15:C18"/>
  </mergeCells>
  <pageMargins left="0.11811023622047245" right="0.11811023622047245" top="0" bottom="0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6"/>
  <sheetViews>
    <sheetView zoomScaleNormal="100" workbookViewId="0">
      <pane ySplit="2445" topLeftCell="A86"/>
      <selection activeCell="T1" sqref="T1:T1048576"/>
      <selection pane="bottomLeft" activeCell="E87" sqref="E87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4.7109375" style="1" customWidth="1"/>
    <col min="10" max="10" width="13" style="1" customWidth="1"/>
    <col min="11" max="11" width="6" style="29" customWidth="1"/>
    <col min="12" max="12" width="13.140625" style="2" customWidth="1"/>
    <col min="13" max="13" width="6.28515625" style="32" customWidth="1"/>
    <col min="14" max="14" width="13.140625" style="2" customWidth="1"/>
    <col min="15" max="15" width="12" style="34" hidden="1" customWidth="1"/>
    <col min="16" max="16" width="5.5703125" style="39" customWidth="1"/>
    <col min="17" max="19" width="5.28515625" style="39" customWidth="1"/>
    <col min="20" max="20" width="9.140625" style="1" hidden="1" customWidth="1"/>
    <col min="21" max="16384" width="9.140625" style="1"/>
  </cols>
  <sheetData>
    <row r="1" spans="1:20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20">
      <c r="B2" s="13"/>
      <c r="C2" s="94"/>
    </row>
    <row r="3" spans="1:20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20" t="s">
        <v>25</v>
      </c>
      <c r="J3" s="221"/>
      <c r="K3" s="220" t="s">
        <v>0</v>
      </c>
      <c r="L3" s="221"/>
      <c r="M3" s="220" t="s">
        <v>2</v>
      </c>
      <c r="N3" s="222"/>
      <c r="P3" s="215" t="s">
        <v>26</v>
      </c>
      <c r="Q3" s="215" t="s">
        <v>27</v>
      </c>
      <c r="R3" s="215" t="s">
        <v>128</v>
      </c>
      <c r="S3" s="215" t="s">
        <v>129</v>
      </c>
    </row>
    <row r="4" spans="1:20" s="4" customFormat="1" ht="25.5" customHeight="1">
      <c r="A4" s="219"/>
      <c r="B4" s="219"/>
      <c r="C4" s="226"/>
      <c r="D4" s="226"/>
      <c r="E4" s="219"/>
      <c r="F4" s="219"/>
      <c r="G4" s="209" t="s">
        <v>3</v>
      </c>
      <c r="H4" s="210" t="s">
        <v>4</v>
      </c>
      <c r="I4" s="209" t="s">
        <v>3</v>
      </c>
      <c r="J4" s="210" t="s">
        <v>4</v>
      </c>
      <c r="K4" s="30" t="s">
        <v>3</v>
      </c>
      <c r="L4" s="210" t="s">
        <v>4</v>
      </c>
      <c r="M4" s="30" t="s">
        <v>3</v>
      </c>
      <c r="N4" s="209" t="s">
        <v>4</v>
      </c>
      <c r="P4" s="216"/>
      <c r="Q4" s="216"/>
      <c r="R4" s="216"/>
      <c r="S4" s="216"/>
    </row>
    <row r="5" spans="1:20" ht="55.5" customHeight="1">
      <c r="A5" s="36">
        <v>13</v>
      </c>
      <c r="B5" s="11" t="s">
        <v>109</v>
      </c>
      <c r="C5" s="9" t="s">
        <v>100</v>
      </c>
      <c r="D5" s="9"/>
      <c r="E5" s="15">
        <v>4000000</v>
      </c>
      <c r="F5" s="15"/>
      <c r="G5" s="42" t="s">
        <v>32</v>
      </c>
      <c r="H5" s="19">
        <f t="shared" ref="H5:H20" si="0">E5*G5</f>
        <v>520000</v>
      </c>
      <c r="I5" s="42" t="s">
        <v>30</v>
      </c>
      <c r="J5" s="19">
        <f t="shared" ref="J5:J39" si="1">E5*I5</f>
        <v>80000</v>
      </c>
      <c r="K5" s="42" t="s">
        <v>72</v>
      </c>
      <c r="L5" s="20">
        <f t="shared" ref="L5:L20" si="2">E5*K5</f>
        <v>880000</v>
      </c>
      <c r="M5" s="43" t="s">
        <v>76</v>
      </c>
      <c r="N5" s="27">
        <f t="shared" ref="N5:N20" si="3">E5*M5</f>
        <v>2520000</v>
      </c>
      <c r="O5" s="34" t="b">
        <f t="shared" ref="O5:O30" si="4">N5+L5+H5=E5</f>
        <v>0</v>
      </c>
      <c r="P5" s="40"/>
      <c r="Q5" s="40"/>
      <c r="R5" s="40"/>
      <c r="S5" s="40"/>
      <c r="T5" s="1" t="b">
        <f t="shared" ref="T5:T39" si="5">E5=(H5+J5+L5+N5)</f>
        <v>1</v>
      </c>
    </row>
    <row r="6" spans="1:20" ht="69.75" customHeight="1">
      <c r="A6" s="36">
        <v>29</v>
      </c>
      <c r="B6" s="11" t="s">
        <v>133</v>
      </c>
      <c r="C6" s="9" t="s">
        <v>108</v>
      </c>
      <c r="D6" s="9"/>
      <c r="E6" s="21">
        <v>300000</v>
      </c>
      <c r="F6" s="21"/>
      <c r="G6" s="42" t="s">
        <v>32</v>
      </c>
      <c r="H6" s="10">
        <f>E6*G6</f>
        <v>39000</v>
      </c>
      <c r="I6" s="42" t="s">
        <v>30</v>
      </c>
      <c r="J6" s="19">
        <f t="shared" si="1"/>
        <v>6000</v>
      </c>
      <c r="K6" s="42" t="s">
        <v>13</v>
      </c>
      <c r="L6" s="14">
        <f>E6*K6</f>
        <v>45000</v>
      </c>
      <c r="M6" s="43" t="s">
        <v>11</v>
      </c>
      <c r="N6" s="16">
        <f>E6*M6</f>
        <v>210000</v>
      </c>
      <c r="O6" s="34" t="b">
        <f>N6+L6+H6=E6</f>
        <v>0</v>
      </c>
      <c r="P6" s="40"/>
      <c r="Q6" s="40"/>
      <c r="R6" s="40"/>
      <c r="S6" s="40"/>
      <c r="T6" s="1" t="b">
        <f t="shared" si="5"/>
        <v>1</v>
      </c>
    </row>
    <row r="7" spans="1:20" ht="57" customHeight="1">
      <c r="A7" s="36">
        <v>30</v>
      </c>
      <c r="B7" s="11" t="s">
        <v>134</v>
      </c>
      <c r="C7" s="9" t="s">
        <v>108</v>
      </c>
      <c r="D7" s="9"/>
      <c r="E7" s="15">
        <v>500000</v>
      </c>
      <c r="F7" s="15"/>
      <c r="G7" s="42" t="s">
        <v>32</v>
      </c>
      <c r="H7" s="19">
        <f>E7*G7</f>
        <v>65000</v>
      </c>
      <c r="I7" s="42" t="s">
        <v>30</v>
      </c>
      <c r="J7" s="19">
        <f t="shared" si="1"/>
        <v>10000</v>
      </c>
      <c r="K7" s="156" t="s">
        <v>13</v>
      </c>
      <c r="L7" s="20">
        <f>E7*K7</f>
        <v>75000</v>
      </c>
      <c r="M7" s="43" t="s">
        <v>11</v>
      </c>
      <c r="N7" s="27">
        <f>E7*M7</f>
        <v>350000</v>
      </c>
      <c r="O7" s="34" t="b">
        <f>N7+L7+H7=E7</f>
        <v>0</v>
      </c>
      <c r="P7" s="40"/>
      <c r="Q7" s="40"/>
      <c r="R7" s="40"/>
      <c r="S7" s="40"/>
      <c r="T7" s="1" t="b">
        <f t="shared" si="5"/>
        <v>1</v>
      </c>
    </row>
    <row r="8" spans="1:20" ht="51.75" customHeight="1">
      <c r="A8" s="36">
        <v>31</v>
      </c>
      <c r="B8" s="11" t="s">
        <v>135</v>
      </c>
      <c r="C8" s="9" t="s">
        <v>108</v>
      </c>
      <c r="D8" s="9"/>
      <c r="E8" s="15">
        <v>500000</v>
      </c>
      <c r="F8" s="15"/>
      <c r="G8" s="42" t="s">
        <v>32</v>
      </c>
      <c r="H8" s="19">
        <f t="shared" ref="H8:H18" si="6">E8*G8</f>
        <v>65000</v>
      </c>
      <c r="I8" s="42" t="s">
        <v>30</v>
      </c>
      <c r="J8" s="19">
        <f t="shared" si="1"/>
        <v>10000</v>
      </c>
      <c r="K8" s="42" t="s">
        <v>13</v>
      </c>
      <c r="L8" s="20">
        <f t="shared" ref="L8:L16" si="7">E8*K8</f>
        <v>75000</v>
      </c>
      <c r="M8" s="43" t="s">
        <v>11</v>
      </c>
      <c r="N8" s="27">
        <f t="shared" ref="N8:N18" si="8">E8*M8</f>
        <v>350000</v>
      </c>
      <c r="O8" s="34" t="b">
        <f t="shared" ref="O8:O16" si="9">N8+L8+H8=E8</f>
        <v>0</v>
      </c>
      <c r="P8" s="40"/>
      <c r="Q8" s="40"/>
      <c r="R8" s="40"/>
      <c r="S8" s="40"/>
      <c r="T8" s="1" t="b">
        <f t="shared" si="5"/>
        <v>1</v>
      </c>
    </row>
    <row r="9" spans="1:20" ht="66.75" customHeight="1">
      <c r="A9" s="36">
        <v>32</v>
      </c>
      <c r="B9" s="11" t="s">
        <v>136</v>
      </c>
      <c r="C9" s="9" t="s">
        <v>96</v>
      </c>
      <c r="D9" s="9"/>
      <c r="E9" s="21">
        <v>3300000</v>
      </c>
      <c r="F9" s="21"/>
      <c r="G9" s="42" t="s">
        <v>32</v>
      </c>
      <c r="H9" s="10">
        <f t="shared" si="6"/>
        <v>429000</v>
      </c>
      <c r="I9" s="42" t="s">
        <v>30</v>
      </c>
      <c r="J9" s="19">
        <f t="shared" si="1"/>
        <v>66000</v>
      </c>
      <c r="K9" s="157" t="s">
        <v>13</v>
      </c>
      <c r="L9" s="20">
        <f t="shared" si="7"/>
        <v>495000</v>
      </c>
      <c r="M9" s="43" t="s">
        <v>11</v>
      </c>
      <c r="N9" s="16">
        <f t="shared" si="8"/>
        <v>2310000</v>
      </c>
      <c r="O9" s="34" t="b">
        <f t="shared" si="9"/>
        <v>0</v>
      </c>
      <c r="P9" s="40"/>
      <c r="Q9" s="40"/>
      <c r="R9" s="40"/>
      <c r="S9" s="40"/>
      <c r="T9" s="1" t="b">
        <f t="shared" si="5"/>
        <v>1</v>
      </c>
    </row>
    <row r="10" spans="1:20" ht="56.25" customHeight="1">
      <c r="A10" s="36">
        <v>33</v>
      </c>
      <c r="B10" s="11" t="s">
        <v>137</v>
      </c>
      <c r="C10" s="9" t="s">
        <v>100</v>
      </c>
      <c r="D10" s="9"/>
      <c r="E10" s="21">
        <v>800000</v>
      </c>
      <c r="F10" s="21"/>
      <c r="G10" s="42" t="s">
        <v>32</v>
      </c>
      <c r="H10" s="10">
        <f t="shared" si="6"/>
        <v>104000</v>
      </c>
      <c r="I10" s="42" t="s">
        <v>30</v>
      </c>
      <c r="J10" s="19">
        <f t="shared" si="1"/>
        <v>16000</v>
      </c>
      <c r="K10" s="42" t="s">
        <v>72</v>
      </c>
      <c r="L10" s="20">
        <f t="shared" si="7"/>
        <v>176000</v>
      </c>
      <c r="M10" s="43" t="s">
        <v>76</v>
      </c>
      <c r="N10" s="16">
        <f t="shared" si="8"/>
        <v>504000</v>
      </c>
      <c r="O10" s="34" t="b">
        <f t="shared" si="9"/>
        <v>0</v>
      </c>
      <c r="P10" s="40"/>
      <c r="Q10" s="40"/>
      <c r="R10" s="40"/>
      <c r="S10" s="40"/>
      <c r="T10" s="1" t="b">
        <f t="shared" si="5"/>
        <v>1</v>
      </c>
    </row>
    <row r="11" spans="1:20" ht="150" customHeight="1">
      <c r="A11" s="36">
        <v>35</v>
      </c>
      <c r="B11" s="11" t="s">
        <v>140</v>
      </c>
      <c r="C11" s="9" t="s">
        <v>115</v>
      </c>
      <c r="D11" s="9"/>
      <c r="E11" s="15">
        <v>1600000</v>
      </c>
      <c r="F11" s="15"/>
      <c r="G11" s="42" t="s">
        <v>32</v>
      </c>
      <c r="H11" s="19">
        <f t="shared" si="6"/>
        <v>208000</v>
      </c>
      <c r="I11" s="42" t="s">
        <v>30</v>
      </c>
      <c r="J11" s="19">
        <f t="shared" si="1"/>
        <v>32000</v>
      </c>
      <c r="K11" s="42" t="s">
        <v>72</v>
      </c>
      <c r="L11" s="20">
        <f t="shared" si="7"/>
        <v>352000</v>
      </c>
      <c r="M11" s="43" t="s">
        <v>76</v>
      </c>
      <c r="N11" s="27">
        <f t="shared" si="8"/>
        <v>1008000</v>
      </c>
      <c r="O11" s="34" t="b">
        <f t="shared" si="9"/>
        <v>0</v>
      </c>
      <c r="P11" s="40"/>
      <c r="Q11" s="40"/>
      <c r="R11" s="40"/>
      <c r="S11" s="40"/>
      <c r="T11" s="1" t="b">
        <f t="shared" si="5"/>
        <v>1</v>
      </c>
    </row>
    <row r="12" spans="1:20" ht="108" customHeight="1">
      <c r="A12" s="36">
        <v>36</v>
      </c>
      <c r="B12" s="11" t="s">
        <v>141</v>
      </c>
      <c r="C12" s="9" t="s">
        <v>100</v>
      </c>
      <c r="D12" s="9"/>
      <c r="E12" s="15">
        <v>800000</v>
      </c>
      <c r="F12" s="15"/>
      <c r="G12" s="42" t="s">
        <v>32</v>
      </c>
      <c r="H12" s="19">
        <f t="shared" si="6"/>
        <v>104000</v>
      </c>
      <c r="I12" s="42" t="s">
        <v>30</v>
      </c>
      <c r="J12" s="19">
        <f t="shared" si="1"/>
        <v>16000</v>
      </c>
      <c r="K12" s="42" t="s">
        <v>72</v>
      </c>
      <c r="L12" s="20">
        <f t="shared" si="7"/>
        <v>176000</v>
      </c>
      <c r="M12" s="43" t="s">
        <v>76</v>
      </c>
      <c r="N12" s="27">
        <f t="shared" si="8"/>
        <v>504000</v>
      </c>
      <c r="O12" s="34" t="b">
        <f t="shared" si="9"/>
        <v>0</v>
      </c>
      <c r="P12" s="40"/>
      <c r="Q12" s="40"/>
      <c r="R12" s="40"/>
      <c r="S12" s="40"/>
      <c r="T12" s="1" t="b">
        <f t="shared" si="5"/>
        <v>1</v>
      </c>
    </row>
    <row r="13" spans="1:20" ht="102" customHeight="1">
      <c r="A13" s="36">
        <v>37</v>
      </c>
      <c r="B13" s="11" t="s">
        <v>142</v>
      </c>
      <c r="C13" s="9" t="s">
        <v>100</v>
      </c>
      <c r="D13" s="9"/>
      <c r="E13" s="15">
        <v>3500000</v>
      </c>
      <c r="F13" s="15"/>
      <c r="G13" s="42" t="s">
        <v>32</v>
      </c>
      <c r="H13" s="10">
        <f t="shared" si="6"/>
        <v>455000</v>
      </c>
      <c r="I13" s="42" t="s">
        <v>30</v>
      </c>
      <c r="J13" s="19">
        <f t="shared" si="1"/>
        <v>70000</v>
      </c>
      <c r="K13" s="42" t="s">
        <v>72</v>
      </c>
      <c r="L13" s="20">
        <f t="shared" si="7"/>
        <v>770000</v>
      </c>
      <c r="M13" s="43" t="s">
        <v>76</v>
      </c>
      <c r="N13" s="16">
        <f t="shared" si="8"/>
        <v>2205000</v>
      </c>
      <c r="O13" s="34" t="b">
        <f t="shared" si="9"/>
        <v>0</v>
      </c>
      <c r="P13" s="40"/>
      <c r="Q13" s="40"/>
      <c r="R13" s="40"/>
      <c r="S13" s="40"/>
      <c r="T13" s="1" t="b">
        <f t="shared" si="5"/>
        <v>1</v>
      </c>
    </row>
    <row r="14" spans="1:20" ht="76.5" customHeight="1">
      <c r="A14" s="36">
        <v>38</v>
      </c>
      <c r="B14" s="11" t="s">
        <v>143</v>
      </c>
      <c r="C14" s="9" t="s">
        <v>108</v>
      </c>
      <c r="D14" s="9"/>
      <c r="E14" s="15">
        <v>270000</v>
      </c>
      <c r="F14" s="15"/>
      <c r="G14" s="42" t="s">
        <v>32</v>
      </c>
      <c r="H14" s="10">
        <f t="shared" si="6"/>
        <v>35100</v>
      </c>
      <c r="I14" s="42" t="s">
        <v>30</v>
      </c>
      <c r="J14" s="19">
        <f t="shared" si="1"/>
        <v>5400</v>
      </c>
      <c r="K14" s="42" t="s">
        <v>72</v>
      </c>
      <c r="L14" s="20">
        <f t="shared" si="7"/>
        <v>59400</v>
      </c>
      <c r="M14" s="43" t="s">
        <v>76</v>
      </c>
      <c r="N14" s="16">
        <f t="shared" si="8"/>
        <v>170100</v>
      </c>
      <c r="O14" s="34" t="b">
        <f t="shared" si="9"/>
        <v>0</v>
      </c>
      <c r="P14" s="40"/>
      <c r="Q14" s="40"/>
      <c r="R14" s="40"/>
      <c r="S14" s="40"/>
      <c r="T14" s="1" t="b">
        <f t="shared" si="5"/>
        <v>1</v>
      </c>
    </row>
    <row r="15" spans="1:20" ht="104.25" customHeight="1">
      <c r="A15" s="36">
        <v>39</v>
      </c>
      <c r="B15" s="11" t="s">
        <v>144</v>
      </c>
      <c r="C15" s="9" t="s">
        <v>108</v>
      </c>
      <c r="D15" s="9"/>
      <c r="E15" s="21">
        <v>1000000</v>
      </c>
      <c r="F15" s="21"/>
      <c r="G15" s="42" t="s">
        <v>32</v>
      </c>
      <c r="H15" s="10">
        <f t="shared" si="6"/>
        <v>130000</v>
      </c>
      <c r="I15" s="42" t="s">
        <v>30</v>
      </c>
      <c r="J15" s="19">
        <f t="shared" si="1"/>
        <v>20000</v>
      </c>
      <c r="K15" s="42" t="s">
        <v>72</v>
      </c>
      <c r="L15" s="20">
        <f t="shared" si="7"/>
        <v>220000</v>
      </c>
      <c r="M15" s="43" t="s">
        <v>76</v>
      </c>
      <c r="N15" s="16">
        <f t="shared" si="8"/>
        <v>630000</v>
      </c>
      <c r="O15" s="34" t="b">
        <f t="shared" si="9"/>
        <v>0</v>
      </c>
      <c r="P15" s="40"/>
      <c r="Q15" s="40"/>
      <c r="R15" s="40"/>
      <c r="S15" s="40"/>
      <c r="T15" s="1" t="b">
        <f t="shared" si="5"/>
        <v>1</v>
      </c>
    </row>
    <row r="16" spans="1:20" ht="66.75" customHeight="1">
      <c r="A16" s="36">
        <v>40</v>
      </c>
      <c r="B16" s="11" t="s">
        <v>146</v>
      </c>
      <c r="C16" s="9" t="s">
        <v>108</v>
      </c>
      <c r="D16" s="9"/>
      <c r="E16" s="21">
        <v>1000000</v>
      </c>
      <c r="F16" s="21"/>
      <c r="G16" s="42" t="s">
        <v>32</v>
      </c>
      <c r="H16" s="10">
        <f t="shared" si="6"/>
        <v>130000</v>
      </c>
      <c r="I16" s="42" t="s">
        <v>30</v>
      </c>
      <c r="J16" s="19">
        <f t="shared" si="1"/>
        <v>20000</v>
      </c>
      <c r="K16" s="42" t="s">
        <v>72</v>
      </c>
      <c r="L16" s="14">
        <f t="shared" si="7"/>
        <v>220000</v>
      </c>
      <c r="M16" s="43" t="s">
        <v>76</v>
      </c>
      <c r="N16" s="16">
        <f t="shared" si="8"/>
        <v>630000</v>
      </c>
      <c r="O16" s="34" t="b">
        <f t="shared" si="9"/>
        <v>0</v>
      </c>
      <c r="P16" s="40"/>
      <c r="Q16" s="40"/>
      <c r="R16" s="40"/>
      <c r="S16" s="40"/>
      <c r="T16" s="1" t="b">
        <f t="shared" si="5"/>
        <v>1</v>
      </c>
    </row>
    <row r="17" spans="1:20" ht="59.25" customHeight="1">
      <c r="A17" s="36">
        <v>41</v>
      </c>
      <c r="B17" s="11" t="s">
        <v>147</v>
      </c>
      <c r="C17" s="9"/>
      <c r="D17" s="9"/>
      <c r="E17" s="21">
        <v>3000000</v>
      </c>
      <c r="F17" s="21"/>
      <c r="G17" s="42" t="s">
        <v>32</v>
      </c>
      <c r="H17" s="10">
        <f t="shared" si="6"/>
        <v>390000</v>
      </c>
      <c r="I17" s="42" t="s">
        <v>30</v>
      </c>
      <c r="J17" s="19">
        <f t="shared" si="1"/>
        <v>60000</v>
      </c>
      <c r="K17" s="42" t="s">
        <v>72</v>
      </c>
      <c r="L17" s="14">
        <f>E17*K17</f>
        <v>660000</v>
      </c>
      <c r="M17" s="43" t="s">
        <v>76</v>
      </c>
      <c r="N17" s="16">
        <f t="shared" si="8"/>
        <v>1890000</v>
      </c>
      <c r="O17" s="34" t="b">
        <f>N17+L17+H17=E17</f>
        <v>0</v>
      </c>
      <c r="P17" s="40"/>
      <c r="Q17" s="40"/>
      <c r="R17" s="40"/>
      <c r="S17" s="40"/>
      <c r="T17" s="1" t="b">
        <f t="shared" si="5"/>
        <v>1</v>
      </c>
    </row>
    <row r="18" spans="1:20" ht="69" customHeight="1">
      <c r="A18" s="36">
        <v>42</v>
      </c>
      <c r="B18" s="11" t="s">
        <v>150</v>
      </c>
      <c r="C18" s="9"/>
      <c r="D18" s="9"/>
      <c r="E18" s="15">
        <v>2000000</v>
      </c>
      <c r="F18" s="15"/>
      <c r="G18" s="42" t="s">
        <v>32</v>
      </c>
      <c r="H18" s="19">
        <f t="shared" si="6"/>
        <v>260000</v>
      </c>
      <c r="I18" s="42" t="s">
        <v>30</v>
      </c>
      <c r="J18" s="19">
        <f t="shared" si="1"/>
        <v>40000</v>
      </c>
      <c r="K18" s="42" t="s">
        <v>72</v>
      </c>
      <c r="L18" s="20">
        <f>E18*K18</f>
        <v>440000</v>
      </c>
      <c r="M18" s="43" t="s">
        <v>76</v>
      </c>
      <c r="N18" s="27">
        <f t="shared" si="8"/>
        <v>1260000</v>
      </c>
      <c r="O18" s="34" t="b">
        <f>N18+L18+H18=E18</f>
        <v>0</v>
      </c>
      <c r="P18" s="40"/>
      <c r="Q18" s="40"/>
      <c r="R18" s="40"/>
      <c r="S18" s="40"/>
      <c r="T18" s="1" t="b">
        <f t="shared" si="5"/>
        <v>1</v>
      </c>
    </row>
    <row r="19" spans="1:20" ht="68.25" customHeight="1">
      <c r="A19" s="36">
        <v>43</v>
      </c>
      <c r="B19" s="11" t="s">
        <v>242</v>
      </c>
      <c r="C19" s="9" t="s">
        <v>81</v>
      </c>
      <c r="D19" s="9"/>
      <c r="E19" s="15">
        <v>2300000</v>
      </c>
      <c r="F19" s="15"/>
      <c r="G19" s="42" t="s">
        <v>104</v>
      </c>
      <c r="H19" s="19">
        <f t="shared" si="0"/>
        <v>460000</v>
      </c>
      <c r="I19" s="42" t="s">
        <v>29</v>
      </c>
      <c r="J19" s="19">
        <f t="shared" si="1"/>
        <v>23000</v>
      </c>
      <c r="K19" s="42" t="s">
        <v>72</v>
      </c>
      <c r="L19" s="20">
        <f t="shared" si="2"/>
        <v>506000</v>
      </c>
      <c r="M19" s="43" t="s">
        <v>92</v>
      </c>
      <c r="N19" s="27">
        <f t="shared" si="3"/>
        <v>1311000</v>
      </c>
      <c r="O19" s="34" t="b">
        <f t="shared" si="4"/>
        <v>0</v>
      </c>
      <c r="P19" s="40"/>
      <c r="Q19" s="40"/>
      <c r="R19" s="40"/>
      <c r="S19" s="40"/>
      <c r="T19" s="1" t="b">
        <f t="shared" si="5"/>
        <v>1</v>
      </c>
    </row>
    <row r="20" spans="1:20" ht="86.25" customHeight="1">
      <c r="A20" s="36">
        <v>44</v>
      </c>
      <c r="B20" s="11" t="s">
        <v>151</v>
      </c>
      <c r="C20" s="9" t="s">
        <v>152</v>
      </c>
      <c r="D20" s="9"/>
      <c r="E20" s="21">
        <v>300000</v>
      </c>
      <c r="F20" s="21"/>
      <c r="G20" s="42" t="s">
        <v>32</v>
      </c>
      <c r="H20" s="10">
        <f t="shared" si="0"/>
        <v>39000</v>
      </c>
      <c r="I20" s="42" t="s">
        <v>30</v>
      </c>
      <c r="J20" s="19">
        <f t="shared" si="1"/>
        <v>6000</v>
      </c>
      <c r="K20" s="42" t="s">
        <v>72</v>
      </c>
      <c r="L20" s="20">
        <f t="shared" si="2"/>
        <v>66000</v>
      </c>
      <c r="M20" s="43" t="s">
        <v>76</v>
      </c>
      <c r="N20" s="16">
        <f t="shared" si="3"/>
        <v>189000</v>
      </c>
      <c r="O20" s="34" t="b">
        <f t="shared" si="4"/>
        <v>0</v>
      </c>
      <c r="P20" s="40"/>
      <c r="Q20" s="40"/>
      <c r="R20" s="40"/>
      <c r="S20" s="40"/>
      <c r="T20" s="1" t="b">
        <f t="shared" si="5"/>
        <v>1</v>
      </c>
    </row>
    <row r="21" spans="1:20" ht="84" customHeight="1">
      <c r="A21" s="36">
        <v>45</v>
      </c>
      <c r="B21" s="11" t="s">
        <v>153</v>
      </c>
      <c r="C21" s="9" t="s">
        <v>152</v>
      </c>
      <c r="D21" s="9"/>
      <c r="E21" s="21">
        <v>300000</v>
      </c>
      <c r="F21" s="21"/>
      <c r="G21" s="42" t="s">
        <v>32</v>
      </c>
      <c r="H21" s="10">
        <f>E21*G21</f>
        <v>39000</v>
      </c>
      <c r="I21" s="42" t="s">
        <v>30</v>
      </c>
      <c r="J21" s="19">
        <f t="shared" si="1"/>
        <v>6000</v>
      </c>
      <c r="K21" s="42" t="s">
        <v>72</v>
      </c>
      <c r="L21" s="14">
        <f>E21*K21</f>
        <v>66000</v>
      </c>
      <c r="M21" s="43" t="s">
        <v>76</v>
      </c>
      <c r="N21" s="16">
        <f>E21*M21</f>
        <v>189000</v>
      </c>
      <c r="O21" s="34" t="b">
        <f>N21+L21+H21=E21</f>
        <v>0</v>
      </c>
      <c r="P21" s="40"/>
      <c r="Q21" s="40"/>
      <c r="R21" s="40"/>
      <c r="S21" s="40"/>
      <c r="T21" s="1" t="b">
        <f t="shared" si="5"/>
        <v>1</v>
      </c>
    </row>
    <row r="22" spans="1:20" ht="87" customHeight="1">
      <c r="A22" s="36">
        <v>46</v>
      </c>
      <c r="B22" s="11" t="s">
        <v>154</v>
      </c>
      <c r="C22" s="9" t="s">
        <v>152</v>
      </c>
      <c r="D22" s="9"/>
      <c r="E22" s="21">
        <v>300000</v>
      </c>
      <c r="F22" s="21"/>
      <c r="G22" s="42" t="s">
        <v>32</v>
      </c>
      <c r="H22" s="10">
        <f>E22*G22</f>
        <v>39000</v>
      </c>
      <c r="I22" s="42" t="s">
        <v>30</v>
      </c>
      <c r="J22" s="19">
        <f t="shared" si="1"/>
        <v>6000</v>
      </c>
      <c r="K22" s="42" t="s">
        <v>72</v>
      </c>
      <c r="L22" s="14">
        <f>E22*K22</f>
        <v>66000</v>
      </c>
      <c r="M22" s="43" t="s">
        <v>76</v>
      </c>
      <c r="N22" s="16">
        <f>E22*M22</f>
        <v>189000</v>
      </c>
      <c r="O22" s="34" t="b">
        <f>N22+L22+H22=E22</f>
        <v>0</v>
      </c>
      <c r="P22" s="40"/>
      <c r="Q22" s="40"/>
      <c r="R22" s="40"/>
      <c r="S22" s="40"/>
      <c r="T22" s="1" t="b">
        <f t="shared" si="5"/>
        <v>1</v>
      </c>
    </row>
    <row r="23" spans="1:20" ht="88.5" customHeight="1">
      <c r="A23" s="36">
        <v>47</v>
      </c>
      <c r="B23" s="11" t="s">
        <v>155</v>
      </c>
      <c r="C23" s="9" t="s">
        <v>152</v>
      </c>
      <c r="D23" s="9"/>
      <c r="E23" s="21">
        <v>300000</v>
      </c>
      <c r="F23" s="21"/>
      <c r="G23" s="42" t="s">
        <v>32</v>
      </c>
      <c r="H23" s="10">
        <f>E23*G23</f>
        <v>39000</v>
      </c>
      <c r="I23" s="42" t="s">
        <v>30</v>
      </c>
      <c r="J23" s="19">
        <f t="shared" si="1"/>
        <v>6000</v>
      </c>
      <c r="K23" s="42" t="s">
        <v>72</v>
      </c>
      <c r="L23" s="14">
        <f>E23*K23</f>
        <v>66000</v>
      </c>
      <c r="M23" s="43" t="s">
        <v>76</v>
      </c>
      <c r="N23" s="16">
        <f>E23*M23</f>
        <v>189000</v>
      </c>
      <c r="O23" s="34" t="b">
        <f>N23+L23+H23=E23</f>
        <v>0</v>
      </c>
      <c r="P23" s="40"/>
      <c r="Q23" s="40"/>
      <c r="R23" s="40"/>
      <c r="S23" s="40"/>
      <c r="T23" s="1" t="b">
        <f t="shared" si="5"/>
        <v>1</v>
      </c>
    </row>
    <row r="24" spans="1:20" ht="85.5" customHeight="1">
      <c r="A24" s="36">
        <v>48</v>
      </c>
      <c r="B24" s="11" t="s">
        <v>157</v>
      </c>
      <c r="C24" s="9" t="s">
        <v>152</v>
      </c>
      <c r="D24" s="9"/>
      <c r="E24" s="21">
        <v>42000</v>
      </c>
      <c r="F24" s="21"/>
      <c r="G24" s="42" t="s">
        <v>32</v>
      </c>
      <c r="H24" s="10">
        <f t="shared" ref="H24:H40" si="10">E24*G24</f>
        <v>5460</v>
      </c>
      <c r="I24" s="42" t="s">
        <v>30</v>
      </c>
      <c r="J24" s="19">
        <f t="shared" si="1"/>
        <v>840</v>
      </c>
      <c r="K24" s="42" t="s">
        <v>72</v>
      </c>
      <c r="L24" s="20">
        <f>E24*K24</f>
        <v>9240</v>
      </c>
      <c r="M24" s="43" t="s">
        <v>76</v>
      </c>
      <c r="N24" s="16">
        <f t="shared" ref="N24:N40" si="11">E24*M24</f>
        <v>26460</v>
      </c>
      <c r="O24" s="34" t="b">
        <f t="shared" si="4"/>
        <v>0</v>
      </c>
      <c r="P24" s="40"/>
      <c r="Q24" s="40"/>
      <c r="R24" s="40"/>
      <c r="S24" s="40"/>
      <c r="T24" s="1" t="b">
        <f t="shared" si="5"/>
        <v>1</v>
      </c>
    </row>
    <row r="25" spans="1:20" ht="99.75" customHeight="1">
      <c r="A25" s="36">
        <v>49</v>
      </c>
      <c r="B25" s="11" t="s">
        <v>158</v>
      </c>
      <c r="C25" s="9" t="s">
        <v>152</v>
      </c>
      <c r="D25" s="9"/>
      <c r="E25" s="21">
        <v>150000</v>
      </c>
      <c r="F25" s="21"/>
      <c r="G25" s="42" t="s">
        <v>32</v>
      </c>
      <c r="H25" s="10">
        <f t="shared" si="10"/>
        <v>19500</v>
      </c>
      <c r="I25" s="42" t="s">
        <v>30</v>
      </c>
      <c r="J25" s="19">
        <f t="shared" si="1"/>
        <v>3000</v>
      </c>
      <c r="K25" s="42" t="s">
        <v>72</v>
      </c>
      <c r="L25" s="14">
        <f t="shared" ref="L25:L40" si="12">E25*K25</f>
        <v>33000</v>
      </c>
      <c r="M25" s="43" t="s">
        <v>76</v>
      </c>
      <c r="N25" s="16">
        <f t="shared" si="11"/>
        <v>94500</v>
      </c>
      <c r="O25" s="34" t="b">
        <f t="shared" si="4"/>
        <v>0</v>
      </c>
      <c r="P25" s="40"/>
      <c r="Q25" s="40"/>
      <c r="R25" s="40"/>
      <c r="S25" s="40"/>
      <c r="T25" s="1" t="b">
        <f t="shared" si="5"/>
        <v>1</v>
      </c>
    </row>
    <row r="26" spans="1:20" ht="88.5" customHeight="1">
      <c r="A26" s="36">
        <v>50</v>
      </c>
      <c r="B26" s="11" t="s">
        <v>159</v>
      </c>
      <c r="C26" s="9" t="s">
        <v>152</v>
      </c>
      <c r="D26" s="9"/>
      <c r="E26" s="21">
        <v>110000</v>
      </c>
      <c r="F26" s="21"/>
      <c r="G26" s="42" t="s">
        <v>32</v>
      </c>
      <c r="H26" s="10">
        <f>E26*G26</f>
        <v>14300</v>
      </c>
      <c r="I26" s="42" t="s">
        <v>30</v>
      </c>
      <c r="J26" s="19">
        <f t="shared" si="1"/>
        <v>2200</v>
      </c>
      <c r="K26" s="42" t="s">
        <v>72</v>
      </c>
      <c r="L26" s="14">
        <f t="shared" si="12"/>
        <v>24200</v>
      </c>
      <c r="M26" s="43" t="s">
        <v>76</v>
      </c>
      <c r="N26" s="16">
        <f>E26*M26</f>
        <v>69300</v>
      </c>
      <c r="P26" s="40"/>
      <c r="Q26" s="40"/>
      <c r="R26" s="40"/>
      <c r="S26" s="40"/>
      <c r="T26" s="1" t="b">
        <f t="shared" si="5"/>
        <v>1</v>
      </c>
    </row>
    <row r="27" spans="1:20" ht="87.75" customHeight="1">
      <c r="A27" s="36">
        <v>51</v>
      </c>
      <c r="B27" s="11" t="s">
        <v>160</v>
      </c>
      <c r="C27" s="9" t="s">
        <v>152</v>
      </c>
      <c r="D27" s="9"/>
      <c r="E27" s="21">
        <v>300000</v>
      </c>
      <c r="F27" s="21"/>
      <c r="G27" s="42" t="s">
        <v>32</v>
      </c>
      <c r="H27" s="10">
        <f>E27*G27</f>
        <v>39000</v>
      </c>
      <c r="I27" s="42" t="s">
        <v>30</v>
      </c>
      <c r="J27" s="19">
        <f t="shared" si="1"/>
        <v>6000</v>
      </c>
      <c r="K27" s="42" t="s">
        <v>72</v>
      </c>
      <c r="L27" s="14">
        <f t="shared" si="12"/>
        <v>66000</v>
      </c>
      <c r="M27" s="43" t="s">
        <v>76</v>
      </c>
      <c r="N27" s="16">
        <f>E27*M27</f>
        <v>189000</v>
      </c>
      <c r="P27" s="40"/>
      <c r="Q27" s="40"/>
      <c r="R27" s="40"/>
      <c r="S27" s="40"/>
      <c r="T27" s="1" t="b">
        <f t="shared" si="5"/>
        <v>1</v>
      </c>
    </row>
    <row r="28" spans="1:20" ht="96.75" customHeight="1">
      <c r="A28" s="36">
        <v>52</v>
      </c>
      <c r="B28" s="11" t="s">
        <v>161</v>
      </c>
      <c r="C28" s="9" t="s">
        <v>152</v>
      </c>
      <c r="D28" s="9"/>
      <c r="E28" s="21">
        <v>120000</v>
      </c>
      <c r="F28" s="21"/>
      <c r="G28" s="42" t="s">
        <v>32</v>
      </c>
      <c r="H28" s="10">
        <f>E28*G28</f>
        <v>15600</v>
      </c>
      <c r="I28" s="42" t="s">
        <v>30</v>
      </c>
      <c r="J28" s="19">
        <f t="shared" si="1"/>
        <v>2400</v>
      </c>
      <c r="K28" s="42" t="s">
        <v>72</v>
      </c>
      <c r="L28" s="14">
        <f t="shared" si="12"/>
        <v>26400</v>
      </c>
      <c r="M28" s="43" t="s">
        <v>76</v>
      </c>
      <c r="N28" s="16">
        <f>E28*M28</f>
        <v>75600</v>
      </c>
      <c r="O28" s="34" t="b">
        <f>N28+L28+H28=E28</f>
        <v>0</v>
      </c>
      <c r="P28" s="40"/>
      <c r="Q28" s="40"/>
      <c r="R28" s="40"/>
      <c r="S28" s="40"/>
      <c r="T28" s="1" t="b">
        <f t="shared" si="5"/>
        <v>1</v>
      </c>
    </row>
    <row r="29" spans="1:20" ht="88.5" customHeight="1">
      <c r="A29" s="36">
        <v>53</v>
      </c>
      <c r="B29" s="11" t="s">
        <v>162</v>
      </c>
      <c r="C29" s="9" t="s">
        <v>152</v>
      </c>
      <c r="D29" s="9"/>
      <c r="E29" s="21">
        <v>300000</v>
      </c>
      <c r="F29" s="21"/>
      <c r="G29" s="42" t="s">
        <v>32</v>
      </c>
      <c r="H29" s="10">
        <f>E29*G29</f>
        <v>39000</v>
      </c>
      <c r="I29" s="42" t="s">
        <v>30</v>
      </c>
      <c r="J29" s="19">
        <f t="shared" si="1"/>
        <v>6000</v>
      </c>
      <c r="K29" s="42" t="s">
        <v>72</v>
      </c>
      <c r="L29" s="14">
        <f t="shared" si="12"/>
        <v>66000</v>
      </c>
      <c r="M29" s="43" t="s">
        <v>76</v>
      </c>
      <c r="N29" s="16">
        <f>E29*M29</f>
        <v>189000</v>
      </c>
      <c r="P29" s="40"/>
      <c r="Q29" s="40"/>
      <c r="R29" s="40"/>
      <c r="S29" s="40"/>
      <c r="T29" s="1" t="b">
        <f t="shared" si="5"/>
        <v>1</v>
      </c>
    </row>
    <row r="30" spans="1:20" ht="88.5" customHeight="1">
      <c r="A30" s="36">
        <v>54</v>
      </c>
      <c r="B30" s="11" t="s">
        <v>247</v>
      </c>
      <c r="C30" s="9" t="s">
        <v>152</v>
      </c>
      <c r="D30" s="9"/>
      <c r="E30" s="21">
        <v>300000</v>
      </c>
      <c r="F30" s="21"/>
      <c r="G30" s="42" t="s">
        <v>32</v>
      </c>
      <c r="H30" s="10">
        <f t="shared" si="10"/>
        <v>39000</v>
      </c>
      <c r="I30" s="42" t="s">
        <v>30</v>
      </c>
      <c r="J30" s="19">
        <f t="shared" si="1"/>
        <v>6000</v>
      </c>
      <c r="K30" s="42" t="s">
        <v>72</v>
      </c>
      <c r="L30" s="14">
        <f t="shared" si="12"/>
        <v>66000</v>
      </c>
      <c r="M30" s="43" t="s">
        <v>76</v>
      </c>
      <c r="N30" s="16">
        <f t="shared" si="11"/>
        <v>189000</v>
      </c>
      <c r="O30" s="34" t="b">
        <f t="shared" si="4"/>
        <v>0</v>
      </c>
      <c r="P30" s="40"/>
      <c r="Q30" s="40"/>
      <c r="R30" s="40"/>
      <c r="S30" s="40"/>
      <c r="T30" s="1" t="b">
        <f t="shared" si="5"/>
        <v>1</v>
      </c>
    </row>
    <row r="31" spans="1:20" ht="66.75" customHeight="1">
      <c r="A31" s="36">
        <v>55</v>
      </c>
      <c r="B31" s="11" t="s">
        <v>164</v>
      </c>
      <c r="C31" s="9" t="s">
        <v>100</v>
      </c>
      <c r="D31" s="9"/>
      <c r="E31" s="21">
        <v>4000000</v>
      </c>
      <c r="F31" s="21"/>
      <c r="G31" s="42" t="s">
        <v>32</v>
      </c>
      <c r="H31" s="10">
        <f t="shared" si="10"/>
        <v>520000</v>
      </c>
      <c r="I31" s="42" t="s">
        <v>30</v>
      </c>
      <c r="J31" s="19">
        <f t="shared" si="1"/>
        <v>80000</v>
      </c>
      <c r="K31" s="42" t="s">
        <v>72</v>
      </c>
      <c r="L31" s="14">
        <f t="shared" si="12"/>
        <v>880000</v>
      </c>
      <c r="M31" s="43" t="s">
        <v>76</v>
      </c>
      <c r="N31" s="16">
        <f t="shared" si="11"/>
        <v>2520000</v>
      </c>
      <c r="P31" s="40"/>
      <c r="Q31" s="40"/>
      <c r="R31" s="40"/>
      <c r="S31" s="40"/>
      <c r="T31" s="1" t="b">
        <f t="shared" si="5"/>
        <v>1</v>
      </c>
    </row>
    <row r="32" spans="1:20" ht="123" customHeight="1">
      <c r="A32" s="36">
        <v>56</v>
      </c>
      <c r="B32" s="11" t="s">
        <v>165</v>
      </c>
      <c r="C32" s="9" t="s">
        <v>83</v>
      </c>
      <c r="D32" s="9"/>
      <c r="E32" s="21">
        <v>2500000</v>
      </c>
      <c r="F32" s="21"/>
      <c r="G32" s="42" t="s">
        <v>32</v>
      </c>
      <c r="H32" s="10">
        <f t="shared" si="10"/>
        <v>325000</v>
      </c>
      <c r="I32" s="42" t="s">
        <v>30</v>
      </c>
      <c r="J32" s="19">
        <f t="shared" si="1"/>
        <v>50000</v>
      </c>
      <c r="K32" s="42" t="s">
        <v>72</v>
      </c>
      <c r="L32" s="14">
        <f t="shared" si="12"/>
        <v>550000</v>
      </c>
      <c r="M32" s="43" t="s">
        <v>76</v>
      </c>
      <c r="N32" s="16">
        <f t="shared" si="11"/>
        <v>1575000</v>
      </c>
      <c r="O32" s="34" t="b">
        <f t="shared" ref="O32:O116" si="13">N32+L32+H32=E32</f>
        <v>0</v>
      </c>
      <c r="P32" s="40"/>
      <c r="Q32" s="40"/>
      <c r="R32" s="40"/>
      <c r="S32" s="40"/>
      <c r="T32" s="1" t="b">
        <f t="shared" si="5"/>
        <v>1</v>
      </c>
    </row>
    <row r="33" spans="1:20" ht="105" customHeight="1">
      <c r="A33" s="36">
        <v>57</v>
      </c>
      <c r="B33" s="11" t="s">
        <v>166</v>
      </c>
      <c r="C33" s="9" t="s">
        <v>83</v>
      </c>
      <c r="D33" s="9"/>
      <c r="E33" s="21">
        <v>1500000</v>
      </c>
      <c r="F33" s="21"/>
      <c r="G33" s="42" t="s">
        <v>16</v>
      </c>
      <c r="H33" s="10">
        <f t="shared" si="10"/>
        <v>210000.00000000003</v>
      </c>
      <c r="I33" s="42" t="s">
        <v>30</v>
      </c>
      <c r="J33" s="19">
        <f t="shared" si="1"/>
        <v>30000</v>
      </c>
      <c r="K33" s="157" t="s">
        <v>13</v>
      </c>
      <c r="L33" s="14">
        <f t="shared" si="12"/>
        <v>225000</v>
      </c>
      <c r="M33" s="43" t="s">
        <v>18</v>
      </c>
      <c r="N33" s="16">
        <f t="shared" si="11"/>
        <v>1034999.9999999999</v>
      </c>
      <c r="O33" s="34" t="b">
        <f t="shared" si="13"/>
        <v>0</v>
      </c>
      <c r="P33" s="40"/>
      <c r="Q33" s="40"/>
      <c r="R33" s="40"/>
      <c r="S33" s="40"/>
      <c r="T33" s="1" t="b">
        <f t="shared" si="5"/>
        <v>1</v>
      </c>
    </row>
    <row r="34" spans="1:20" ht="105" customHeight="1">
      <c r="A34" s="36">
        <v>58</v>
      </c>
      <c r="B34" s="11" t="s">
        <v>169</v>
      </c>
      <c r="C34" s="9" t="s">
        <v>15</v>
      </c>
      <c r="D34" s="9"/>
      <c r="E34" s="21">
        <v>1000000</v>
      </c>
      <c r="F34" s="21"/>
      <c r="G34" s="42" t="s">
        <v>19</v>
      </c>
      <c r="H34" s="10">
        <f t="shared" si="10"/>
        <v>100000</v>
      </c>
      <c r="I34" s="42" t="s">
        <v>31</v>
      </c>
      <c r="J34" s="19">
        <f t="shared" si="1"/>
        <v>50000</v>
      </c>
      <c r="K34" s="157" t="s">
        <v>13</v>
      </c>
      <c r="L34" s="14">
        <f t="shared" si="12"/>
        <v>150000</v>
      </c>
      <c r="M34" s="158" t="s">
        <v>11</v>
      </c>
      <c r="N34" s="16">
        <f t="shared" si="11"/>
        <v>700000</v>
      </c>
      <c r="O34" s="34" t="b">
        <f t="shared" si="13"/>
        <v>0</v>
      </c>
      <c r="P34" s="40"/>
      <c r="Q34" s="40"/>
      <c r="R34" s="40"/>
      <c r="S34" s="40"/>
      <c r="T34" s="1" t="b">
        <f t="shared" si="5"/>
        <v>1</v>
      </c>
    </row>
    <row r="35" spans="1:20" ht="105.75" customHeight="1">
      <c r="A35" s="36">
        <v>59</v>
      </c>
      <c r="B35" s="11" t="s">
        <v>170</v>
      </c>
      <c r="C35" s="9" t="s">
        <v>74</v>
      </c>
      <c r="D35" s="9"/>
      <c r="E35" s="21">
        <v>100000</v>
      </c>
      <c r="F35" s="21"/>
      <c r="G35" s="42" t="s">
        <v>19</v>
      </c>
      <c r="H35" s="10">
        <f t="shared" si="10"/>
        <v>10000</v>
      </c>
      <c r="I35" s="42" t="s">
        <v>31</v>
      </c>
      <c r="J35" s="19">
        <f t="shared" si="1"/>
        <v>5000</v>
      </c>
      <c r="K35" s="157" t="s">
        <v>13</v>
      </c>
      <c r="L35" s="14">
        <f t="shared" si="12"/>
        <v>15000</v>
      </c>
      <c r="M35" s="158" t="s">
        <v>11</v>
      </c>
      <c r="N35" s="16">
        <f t="shared" si="11"/>
        <v>70000</v>
      </c>
      <c r="O35" s="34" t="b">
        <f t="shared" si="13"/>
        <v>0</v>
      </c>
      <c r="P35" s="40"/>
      <c r="Q35" s="40"/>
      <c r="R35" s="40"/>
      <c r="S35" s="40"/>
      <c r="T35" s="1" t="b">
        <f t="shared" si="5"/>
        <v>1</v>
      </c>
    </row>
    <row r="36" spans="1:20" ht="84.75" customHeight="1">
      <c r="A36" s="36">
        <v>60</v>
      </c>
      <c r="B36" s="11" t="s">
        <v>173</v>
      </c>
      <c r="C36" s="9" t="s">
        <v>74</v>
      </c>
      <c r="D36" s="9"/>
      <c r="E36" s="21">
        <v>1827000</v>
      </c>
      <c r="F36" s="21"/>
      <c r="G36" s="42" t="s">
        <v>19</v>
      </c>
      <c r="H36" s="10">
        <f t="shared" si="10"/>
        <v>182700</v>
      </c>
      <c r="I36" s="42" t="s">
        <v>28</v>
      </c>
      <c r="J36" s="19">
        <f t="shared" si="1"/>
        <v>127890.00000000001</v>
      </c>
      <c r="K36" s="157" t="s">
        <v>13</v>
      </c>
      <c r="L36" s="14">
        <f t="shared" si="12"/>
        <v>274050</v>
      </c>
      <c r="M36" s="43" t="s">
        <v>12</v>
      </c>
      <c r="N36" s="16">
        <f t="shared" si="11"/>
        <v>1242360</v>
      </c>
      <c r="O36" s="34" t="b">
        <f t="shared" si="13"/>
        <v>0</v>
      </c>
      <c r="P36" s="40"/>
      <c r="Q36" s="40"/>
      <c r="R36" s="40"/>
      <c r="S36" s="40"/>
      <c r="T36" s="1" t="b">
        <f t="shared" si="5"/>
        <v>1</v>
      </c>
    </row>
    <row r="37" spans="1:20" ht="72.75" customHeight="1">
      <c r="A37" s="36">
        <v>61</v>
      </c>
      <c r="B37" s="11" t="s">
        <v>174</v>
      </c>
      <c r="C37" s="9" t="s">
        <v>74</v>
      </c>
      <c r="D37" s="9"/>
      <c r="E37" s="21">
        <v>1600000</v>
      </c>
      <c r="F37" s="21"/>
      <c r="G37" s="42" t="s">
        <v>19</v>
      </c>
      <c r="H37" s="10">
        <f t="shared" si="10"/>
        <v>160000</v>
      </c>
      <c r="I37" s="42" t="s">
        <v>31</v>
      </c>
      <c r="J37" s="19">
        <f t="shared" si="1"/>
        <v>80000</v>
      </c>
      <c r="K37" s="157" t="s">
        <v>13</v>
      </c>
      <c r="L37" s="14">
        <f t="shared" si="12"/>
        <v>240000</v>
      </c>
      <c r="M37" s="158" t="s">
        <v>11</v>
      </c>
      <c r="N37" s="16">
        <f t="shared" si="11"/>
        <v>1120000</v>
      </c>
      <c r="O37" s="34" t="b">
        <f t="shared" si="13"/>
        <v>0</v>
      </c>
      <c r="P37" s="40"/>
      <c r="Q37" s="40"/>
      <c r="R37" s="40"/>
      <c r="S37" s="40"/>
      <c r="T37" s="1" t="b">
        <f t="shared" si="5"/>
        <v>1</v>
      </c>
    </row>
    <row r="38" spans="1:20" ht="107.25" customHeight="1">
      <c r="A38" s="36">
        <v>62</v>
      </c>
      <c r="B38" s="11" t="s">
        <v>175</v>
      </c>
      <c r="C38" s="9" t="s">
        <v>74</v>
      </c>
      <c r="D38" s="9"/>
      <c r="E38" s="21">
        <v>320000</v>
      </c>
      <c r="F38" s="21"/>
      <c r="G38" s="42" t="s">
        <v>19</v>
      </c>
      <c r="H38" s="10">
        <f t="shared" si="10"/>
        <v>32000</v>
      </c>
      <c r="I38" s="42" t="s">
        <v>28</v>
      </c>
      <c r="J38" s="19">
        <f t="shared" si="1"/>
        <v>22400.000000000004</v>
      </c>
      <c r="K38" s="157" t="s">
        <v>13</v>
      </c>
      <c r="L38" s="14">
        <f t="shared" si="12"/>
        <v>48000</v>
      </c>
      <c r="M38" s="43" t="s">
        <v>12</v>
      </c>
      <c r="N38" s="16">
        <f t="shared" si="11"/>
        <v>217600.00000000003</v>
      </c>
      <c r="O38" s="34" t="b">
        <f t="shared" si="13"/>
        <v>0</v>
      </c>
      <c r="P38" s="40"/>
      <c r="Q38" s="40"/>
      <c r="R38" s="40"/>
      <c r="S38" s="40"/>
      <c r="T38" s="1" t="b">
        <f t="shared" si="5"/>
        <v>1</v>
      </c>
    </row>
    <row r="39" spans="1:20" ht="101.25" customHeight="1">
      <c r="A39" s="36">
        <v>63</v>
      </c>
      <c r="B39" s="11" t="s">
        <v>176</v>
      </c>
      <c r="C39" s="9" t="s">
        <v>74</v>
      </c>
      <c r="D39" s="9"/>
      <c r="E39" s="21">
        <v>600000</v>
      </c>
      <c r="F39" s="21"/>
      <c r="G39" s="42" t="s">
        <v>19</v>
      </c>
      <c r="H39" s="10">
        <f t="shared" si="10"/>
        <v>60000</v>
      </c>
      <c r="I39" s="42" t="s">
        <v>14</v>
      </c>
      <c r="J39" s="19">
        <f t="shared" si="1"/>
        <v>36000</v>
      </c>
      <c r="K39" s="42" t="s">
        <v>13</v>
      </c>
      <c r="L39" s="14">
        <f t="shared" si="12"/>
        <v>90000</v>
      </c>
      <c r="M39" s="43" t="s">
        <v>18</v>
      </c>
      <c r="N39" s="16">
        <f t="shared" si="11"/>
        <v>413999.99999999994</v>
      </c>
      <c r="O39" s="34" t="b">
        <f t="shared" si="13"/>
        <v>0</v>
      </c>
      <c r="P39" s="40"/>
      <c r="Q39" s="40"/>
      <c r="R39" s="40"/>
      <c r="S39" s="40"/>
      <c r="T39" s="1" t="b">
        <f t="shared" si="5"/>
        <v>1</v>
      </c>
    </row>
    <row r="40" spans="1:20" ht="134.25" customHeight="1">
      <c r="A40" s="36">
        <v>65</v>
      </c>
      <c r="B40" s="11" t="s">
        <v>178</v>
      </c>
      <c r="C40" s="9" t="s">
        <v>74</v>
      </c>
      <c r="D40" s="9"/>
      <c r="E40" s="21">
        <v>300000</v>
      </c>
      <c r="F40" s="21"/>
      <c r="G40" s="42" t="s">
        <v>71</v>
      </c>
      <c r="H40" s="10">
        <f t="shared" si="10"/>
        <v>33000</v>
      </c>
      <c r="I40" s="42" t="s">
        <v>31</v>
      </c>
      <c r="J40" s="19">
        <f t="shared" ref="J40:J80" si="14">E40*I40</f>
        <v>15000</v>
      </c>
      <c r="K40" s="157" t="s">
        <v>13</v>
      </c>
      <c r="L40" s="14">
        <f t="shared" si="12"/>
        <v>45000</v>
      </c>
      <c r="M40" s="43" t="s">
        <v>18</v>
      </c>
      <c r="N40" s="16">
        <f t="shared" si="11"/>
        <v>206999.99999999997</v>
      </c>
      <c r="O40" s="34" t="b">
        <f t="shared" si="13"/>
        <v>0</v>
      </c>
      <c r="P40" s="40"/>
      <c r="Q40" s="40"/>
      <c r="R40" s="40"/>
      <c r="S40" s="40"/>
      <c r="T40" s="1" t="b">
        <f t="shared" ref="T40:T80" si="15">E40=(H40+J40+L40+N40)</f>
        <v>1</v>
      </c>
    </row>
    <row r="41" spans="1:20" ht="67.5" customHeight="1">
      <c r="A41" s="36">
        <v>66</v>
      </c>
      <c r="B41" s="11" t="s">
        <v>179</v>
      </c>
      <c r="C41" s="9" t="s">
        <v>74</v>
      </c>
      <c r="D41" s="9"/>
      <c r="E41" s="21">
        <v>450000</v>
      </c>
      <c r="F41" s="21"/>
      <c r="G41" s="42" t="s">
        <v>19</v>
      </c>
      <c r="H41" s="10">
        <f>E41*G41</f>
        <v>45000</v>
      </c>
      <c r="I41" s="42" t="s">
        <v>28</v>
      </c>
      <c r="J41" s="19">
        <f t="shared" si="14"/>
        <v>31500.000000000004</v>
      </c>
      <c r="K41" s="157" t="s">
        <v>13</v>
      </c>
      <c r="L41" s="14">
        <f>E41*K41</f>
        <v>67500</v>
      </c>
      <c r="M41" s="43" t="s">
        <v>12</v>
      </c>
      <c r="N41" s="16">
        <f>E41*M41</f>
        <v>306000</v>
      </c>
      <c r="O41" s="34" t="b">
        <f>N41+L41+H41=E41</f>
        <v>0</v>
      </c>
      <c r="P41" s="40"/>
      <c r="Q41" s="40"/>
      <c r="R41" s="40"/>
      <c r="S41" s="40"/>
      <c r="T41" s="1" t="b">
        <f t="shared" si="15"/>
        <v>1</v>
      </c>
    </row>
    <row r="42" spans="1:20" ht="137.25" customHeight="1">
      <c r="A42" s="36">
        <v>67</v>
      </c>
      <c r="B42" s="11" t="s">
        <v>180</v>
      </c>
      <c r="C42" s="9" t="s">
        <v>74</v>
      </c>
      <c r="D42" s="9"/>
      <c r="E42" s="21">
        <v>1200000</v>
      </c>
      <c r="F42" s="21"/>
      <c r="G42" s="42" t="s">
        <v>71</v>
      </c>
      <c r="H42" s="10">
        <f>E42*G42</f>
        <v>132000</v>
      </c>
      <c r="I42" s="42" t="s">
        <v>31</v>
      </c>
      <c r="J42" s="19">
        <f t="shared" si="14"/>
        <v>60000</v>
      </c>
      <c r="K42" s="157" t="s">
        <v>13</v>
      </c>
      <c r="L42" s="14">
        <f>E42*K42</f>
        <v>180000</v>
      </c>
      <c r="M42" s="43" t="s">
        <v>18</v>
      </c>
      <c r="N42" s="16">
        <f>E42*M42</f>
        <v>827999.99999999988</v>
      </c>
      <c r="O42" s="34" t="b">
        <f>N42+L42+H42=E42</f>
        <v>0</v>
      </c>
      <c r="P42" s="40"/>
      <c r="Q42" s="40"/>
      <c r="R42" s="40"/>
      <c r="S42" s="40"/>
      <c r="T42" s="1" t="b">
        <f t="shared" si="15"/>
        <v>1</v>
      </c>
    </row>
    <row r="43" spans="1:20" ht="87.75" customHeight="1">
      <c r="A43" s="36">
        <v>68</v>
      </c>
      <c r="B43" s="11" t="s">
        <v>181</v>
      </c>
      <c r="C43" s="9" t="s">
        <v>74</v>
      </c>
      <c r="D43" s="9"/>
      <c r="E43" s="21">
        <v>250000</v>
      </c>
      <c r="F43" s="21"/>
      <c r="G43" s="42" t="s">
        <v>19</v>
      </c>
      <c r="H43" s="10">
        <f>E43*G43</f>
        <v>25000</v>
      </c>
      <c r="I43" s="42" t="s">
        <v>31</v>
      </c>
      <c r="J43" s="19">
        <f t="shared" si="14"/>
        <v>12500</v>
      </c>
      <c r="K43" s="42" t="s">
        <v>13</v>
      </c>
      <c r="L43" s="14">
        <f>E43*K43</f>
        <v>37500</v>
      </c>
      <c r="M43" s="43" t="s">
        <v>11</v>
      </c>
      <c r="N43" s="16">
        <f>E43*M43</f>
        <v>175000</v>
      </c>
      <c r="O43" s="34" t="b">
        <f>N43+L43+H43=E43</f>
        <v>0</v>
      </c>
      <c r="P43" s="40"/>
      <c r="Q43" s="40"/>
      <c r="R43" s="40"/>
      <c r="S43" s="40"/>
      <c r="T43" s="1" t="b">
        <f t="shared" si="15"/>
        <v>1</v>
      </c>
    </row>
    <row r="44" spans="1:20" ht="87" customHeight="1">
      <c r="A44" s="36">
        <v>69</v>
      </c>
      <c r="B44" s="11" t="s">
        <v>182</v>
      </c>
      <c r="C44" s="9" t="s">
        <v>74</v>
      </c>
      <c r="D44" s="9"/>
      <c r="E44" s="21">
        <v>703000</v>
      </c>
      <c r="F44" s="21"/>
      <c r="G44" s="42" t="s">
        <v>19</v>
      </c>
      <c r="H44" s="10">
        <f t="shared" ref="H44:H52" si="16">E44*G44</f>
        <v>70300</v>
      </c>
      <c r="I44" s="42" t="s">
        <v>31</v>
      </c>
      <c r="J44" s="19">
        <f t="shared" si="14"/>
        <v>35150</v>
      </c>
      <c r="K44" s="157" t="s">
        <v>13</v>
      </c>
      <c r="L44" s="14">
        <f t="shared" ref="L44:L52" si="17">E44*K44</f>
        <v>105450</v>
      </c>
      <c r="M44" s="158" t="s">
        <v>11</v>
      </c>
      <c r="N44" s="16">
        <f t="shared" ref="N44:N52" si="18">E44*M44</f>
        <v>492099.99999999994</v>
      </c>
      <c r="O44" s="34" t="b">
        <f t="shared" ref="O44:O52" si="19">N44+L44+H44=E44</f>
        <v>0</v>
      </c>
      <c r="P44" s="40"/>
      <c r="Q44" s="40"/>
      <c r="R44" s="40"/>
      <c r="S44" s="40"/>
      <c r="T44" s="1" t="b">
        <f t="shared" si="15"/>
        <v>1</v>
      </c>
    </row>
    <row r="45" spans="1:20" ht="99.75" customHeight="1">
      <c r="A45" s="36">
        <v>70</v>
      </c>
      <c r="B45" s="11" t="s">
        <v>183</v>
      </c>
      <c r="C45" s="9" t="s">
        <v>74</v>
      </c>
      <c r="D45" s="9"/>
      <c r="E45" s="21">
        <v>250000</v>
      </c>
      <c r="F45" s="21"/>
      <c r="G45" s="42" t="s">
        <v>19</v>
      </c>
      <c r="H45" s="10">
        <f t="shared" si="16"/>
        <v>25000</v>
      </c>
      <c r="I45" s="42" t="s">
        <v>31</v>
      </c>
      <c r="J45" s="19">
        <f t="shared" si="14"/>
        <v>12500</v>
      </c>
      <c r="K45" s="157" t="s">
        <v>13</v>
      </c>
      <c r="L45" s="14">
        <f t="shared" si="17"/>
        <v>37500</v>
      </c>
      <c r="M45" s="158" t="s">
        <v>11</v>
      </c>
      <c r="N45" s="16">
        <f t="shared" si="18"/>
        <v>175000</v>
      </c>
      <c r="O45" s="34" t="b">
        <f t="shared" si="19"/>
        <v>0</v>
      </c>
      <c r="P45" s="40"/>
      <c r="Q45" s="40"/>
      <c r="R45" s="40"/>
      <c r="S45" s="40"/>
      <c r="T45" s="1" t="b">
        <f t="shared" si="15"/>
        <v>1</v>
      </c>
    </row>
    <row r="46" spans="1:20" ht="57.75" customHeight="1">
      <c r="A46" s="36">
        <v>71</v>
      </c>
      <c r="B46" s="11" t="s">
        <v>185</v>
      </c>
      <c r="C46" s="9" t="s">
        <v>74</v>
      </c>
      <c r="D46" s="9"/>
      <c r="E46" s="21">
        <v>810000</v>
      </c>
      <c r="F46" s="21"/>
      <c r="G46" s="42" t="s">
        <v>71</v>
      </c>
      <c r="H46" s="10">
        <f>E46*G46</f>
        <v>89100</v>
      </c>
      <c r="I46" s="42" t="s">
        <v>31</v>
      </c>
      <c r="J46" s="19">
        <f t="shared" si="14"/>
        <v>40500</v>
      </c>
      <c r="K46" s="157" t="s">
        <v>13</v>
      </c>
      <c r="L46" s="14">
        <f>E46*K46</f>
        <v>121500</v>
      </c>
      <c r="M46" s="43" t="s">
        <v>18</v>
      </c>
      <c r="N46" s="16">
        <f>E46*M46</f>
        <v>558900</v>
      </c>
      <c r="O46" s="34" t="b">
        <f>N46+L46+H46=E46</f>
        <v>0</v>
      </c>
      <c r="P46" s="40"/>
      <c r="Q46" s="40"/>
      <c r="R46" s="40"/>
      <c r="S46" s="40"/>
      <c r="T46" s="1" t="b">
        <f t="shared" si="15"/>
        <v>1</v>
      </c>
    </row>
    <row r="47" spans="1:20" ht="58.5" customHeight="1">
      <c r="A47" s="36">
        <v>72</v>
      </c>
      <c r="B47" s="11" t="s">
        <v>186</v>
      </c>
      <c r="C47" s="9" t="s">
        <v>74</v>
      </c>
      <c r="D47" s="9"/>
      <c r="E47" s="21">
        <v>1400000</v>
      </c>
      <c r="F47" s="21"/>
      <c r="G47" s="42" t="s">
        <v>19</v>
      </c>
      <c r="H47" s="10">
        <f>E47*G47</f>
        <v>140000</v>
      </c>
      <c r="I47" s="42" t="s">
        <v>31</v>
      </c>
      <c r="J47" s="19">
        <f t="shared" si="14"/>
        <v>70000</v>
      </c>
      <c r="K47" s="157" t="s">
        <v>13</v>
      </c>
      <c r="L47" s="14">
        <f>E47*K47</f>
        <v>210000</v>
      </c>
      <c r="M47" s="43" t="s">
        <v>11</v>
      </c>
      <c r="N47" s="16">
        <f>E47*M47</f>
        <v>979999.99999999988</v>
      </c>
      <c r="O47" s="34" t="b">
        <f>N47+L47+H47=E47</f>
        <v>0</v>
      </c>
      <c r="P47" s="40"/>
      <c r="Q47" s="40"/>
      <c r="R47" s="40"/>
      <c r="S47" s="40"/>
      <c r="T47" s="1" t="b">
        <f t="shared" si="15"/>
        <v>1</v>
      </c>
    </row>
    <row r="48" spans="1:20" ht="64.5" customHeight="1">
      <c r="A48" s="36">
        <v>73</v>
      </c>
      <c r="B48" s="11" t="s">
        <v>187</v>
      </c>
      <c r="C48" s="9" t="s">
        <v>100</v>
      </c>
      <c r="D48" s="9"/>
      <c r="E48" s="21">
        <v>3200000</v>
      </c>
      <c r="F48" s="21"/>
      <c r="G48" s="42" t="s">
        <v>32</v>
      </c>
      <c r="H48" s="10">
        <f>E48*G48</f>
        <v>416000</v>
      </c>
      <c r="I48" s="42" t="s">
        <v>30</v>
      </c>
      <c r="J48" s="19">
        <f t="shared" si="14"/>
        <v>64000</v>
      </c>
      <c r="K48" s="157" t="s">
        <v>13</v>
      </c>
      <c r="L48" s="14">
        <f t="shared" ref="L48" si="20">E48*K48</f>
        <v>480000</v>
      </c>
      <c r="M48" s="158" t="s">
        <v>11</v>
      </c>
      <c r="N48" s="16">
        <f>E48*M48</f>
        <v>2240000</v>
      </c>
      <c r="O48" s="34" t="b">
        <f t="shared" ref="O48" si="21">N48+L48+H48=E48</f>
        <v>0</v>
      </c>
      <c r="P48" s="40"/>
      <c r="Q48" s="40"/>
      <c r="R48" s="40"/>
      <c r="S48" s="40"/>
      <c r="T48" s="1" t="b">
        <f t="shared" si="15"/>
        <v>1</v>
      </c>
    </row>
    <row r="49" spans="1:20" ht="72" customHeight="1">
      <c r="A49" s="36">
        <v>74</v>
      </c>
      <c r="B49" s="11" t="s">
        <v>188</v>
      </c>
      <c r="C49" s="9" t="s">
        <v>100</v>
      </c>
      <c r="D49" s="9"/>
      <c r="E49" s="21">
        <v>520000</v>
      </c>
      <c r="F49" s="21"/>
      <c r="G49" s="42" t="s">
        <v>19</v>
      </c>
      <c r="H49" s="10">
        <f>E49*G49</f>
        <v>52000</v>
      </c>
      <c r="I49" s="42" t="s">
        <v>14</v>
      </c>
      <c r="J49" s="19">
        <f t="shared" si="14"/>
        <v>31200</v>
      </c>
      <c r="K49" s="157" t="s">
        <v>13</v>
      </c>
      <c r="L49" s="14">
        <f>E49*K49</f>
        <v>78000</v>
      </c>
      <c r="M49" s="43" t="s">
        <v>18</v>
      </c>
      <c r="N49" s="16">
        <f>E49*M49</f>
        <v>358800</v>
      </c>
      <c r="O49" s="34" t="b">
        <f>N49+L49+H49=E49</f>
        <v>0</v>
      </c>
      <c r="P49" s="40"/>
      <c r="Q49" s="40"/>
      <c r="R49" s="40"/>
      <c r="S49" s="40"/>
      <c r="T49" s="1" t="b">
        <f t="shared" si="15"/>
        <v>1</v>
      </c>
    </row>
    <row r="50" spans="1:20" ht="71.25" customHeight="1">
      <c r="A50" s="36">
        <v>75</v>
      </c>
      <c r="B50" s="11" t="s">
        <v>189</v>
      </c>
      <c r="C50" s="9" t="s">
        <v>115</v>
      </c>
      <c r="D50" s="9"/>
      <c r="E50" s="21">
        <v>800000</v>
      </c>
      <c r="F50" s="21"/>
      <c r="G50" s="42" t="s">
        <v>19</v>
      </c>
      <c r="H50" s="10">
        <f t="shared" si="16"/>
        <v>80000</v>
      </c>
      <c r="I50" s="42" t="s">
        <v>31</v>
      </c>
      <c r="J50" s="19">
        <f t="shared" si="14"/>
        <v>40000</v>
      </c>
      <c r="K50" s="157" t="s">
        <v>13</v>
      </c>
      <c r="L50" s="14">
        <f t="shared" si="17"/>
        <v>120000</v>
      </c>
      <c r="M50" s="43" t="s">
        <v>11</v>
      </c>
      <c r="N50" s="16">
        <f t="shared" si="18"/>
        <v>560000</v>
      </c>
      <c r="O50" s="34" t="b">
        <f t="shared" si="19"/>
        <v>0</v>
      </c>
      <c r="P50" s="40"/>
      <c r="Q50" s="40"/>
      <c r="R50" s="40"/>
      <c r="S50" s="40"/>
      <c r="T50" s="1" t="b">
        <f t="shared" si="15"/>
        <v>1</v>
      </c>
    </row>
    <row r="51" spans="1:20" ht="97.5" customHeight="1">
      <c r="A51" s="36">
        <v>76</v>
      </c>
      <c r="B51" s="11" t="s">
        <v>190</v>
      </c>
      <c r="C51" s="9" t="s">
        <v>100</v>
      </c>
      <c r="D51" s="9"/>
      <c r="E51" s="21">
        <v>3200000</v>
      </c>
      <c r="F51" s="21"/>
      <c r="G51" s="42" t="s">
        <v>19</v>
      </c>
      <c r="H51" s="10">
        <f t="shared" si="16"/>
        <v>320000</v>
      </c>
      <c r="I51" s="42" t="s">
        <v>31</v>
      </c>
      <c r="J51" s="19">
        <f t="shared" si="14"/>
        <v>160000</v>
      </c>
      <c r="K51" s="157" t="s">
        <v>13</v>
      </c>
      <c r="L51" s="14">
        <f t="shared" si="17"/>
        <v>480000</v>
      </c>
      <c r="M51" s="43" t="s">
        <v>11</v>
      </c>
      <c r="N51" s="16">
        <f t="shared" si="18"/>
        <v>2240000</v>
      </c>
      <c r="O51" s="34" t="b">
        <f t="shared" si="19"/>
        <v>0</v>
      </c>
      <c r="P51" s="40"/>
      <c r="Q51" s="40"/>
      <c r="R51" s="40"/>
      <c r="S51" s="40"/>
      <c r="T51" s="1" t="b">
        <f t="shared" si="15"/>
        <v>1</v>
      </c>
    </row>
    <row r="52" spans="1:20" ht="120.75" customHeight="1">
      <c r="A52" s="36">
        <v>77</v>
      </c>
      <c r="B52" s="11" t="s">
        <v>192</v>
      </c>
      <c r="C52" s="9" t="s">
        <v>168</v>
      </c>
      <c r="D52" s="9"/>
      <c r="E52" s="15">
        <v>1500000</v>
      </c>
      <c r="F52" s="15"/>
      <c r="G52" s="42" t="s">
        <v>20</v>
      </c>
      <c r="H52" s="19">
        <f t="shared" si="16"/>
        <v>270000</v>
      </c>
      <c r="I52" s="42" t="s">
        <v>30</v>
      </c>
      <c r="J52" s="19">
        <f t="shared" si="14"/>
        <v>30000</v>
      </c>
      <c r="K52" s="42" t="s">
        <v>10</v>
      </c>
      <c r="L52" s="20">
        <f t="shared" si="17"/>
        <v>180000</v>
      </c>
      <c r="M52" s="43" t="s">
        <v>12</v>
      </c>
      <c r="N52" s="27">
        <f t="shared" si="18"/>
        <v>1020000.0000000001</v>
      </c>
      <c r="O52" s="34" t="b">
        <f t="shared" si="19"/>
        <v>0</v>
      </c>
      <c r="P52" s="40"/>
      <c r="Q52" s="40"/>
      <c r="R52" s="40"/>
      <c r="S52" s="40"/>
      <c r="T52" s="1" t="b">
        <f t="shared" si="15"/>
        <v>1</v>
      </c>
    </row>
    <row r="53" spans="1:20" ht="116.25" customHeight="1">
      <c r="A53" s="36">
        <v>78</v>
      </c>
      <c r="B53" s="11" t="s">
        <v>194</v>
      </c>
      <c r="C53" s="9" t="s">
        <v>83</v>
      </c>
      <c r="D53" s="9"/>
      <c r="E53" s="15">
        <v>400000</v>
      </c>
      <c r="F53" s="15"/>
      <c r="G53" s="42" t="s">
        <v>31</v>
      </c>
      <c r="H53" s="19">
        <f>E53*G53</f>
        <v>20000</v>
      </c>
      <c r="I53" s="42" t="s">
        <v>19</v>
      </c>
      <c r="J53" s="19">
        <f t="shared" si="14"/>
        <v>40000</v>
      </c>
      <c r="K53" s="156" t="s">
        <v>13</v>
      </c>
      <c r="L53" s="20">
        <f>E53*K53</f>
        <v>60000</v>
      </c>
      <c r="M53" s="43" t="s">
        <v>11</v>
      </c>
      <c r="N53" s="27">
        <f>E53*M53</f>
        <v>280000</v>
      </c>
      <c r="O53" s="34" t="b">
        <f>N53+L53+H53=E53</f>
        <v>0</v>
      </c>
      <c r="P53" s="40"/>
      <c r="Q53" s="40"/>
      <c r="R53" s="40"/>
      <c r="S53" s="40"/>
      <c r="T53" s="1" t="b">
        <f t="shared" si="15"/>
        <v>1</v>
      </c>
    </row>
    <row r="54" spans="1:20" ht="84.75" customHeight="1">
      <c r="A54" s="36">
        <v>79</v>
      </c>
      <c r="B54" s="11" t="s">
        <v>195</v>
      </c>
      <c r="C54" s="9" t="s">
        <v>83</v>
      </c>
      <c r="D54" s="9"/>
      <c r="E54" s="15">
        <v>3000000</v>
      </c>
      <c r="F54" s="15"/>
      <c r="G54" s="42" t="s">
        <v>31</v>
      </c>
      <c r="H54" s="19">
        <f t="shared" ref="H54:H60" si="22">E54*G54</f>
        <v>150000</v>
      </c>
      <c r="I54" s="42" t="s">
        <v>19</v>
      </c>
      <c r="J54" s="19">
        <f t="shared" si="14"/>
        <v>300000</v>
      </c>
      <c r="K54" s="157" t="s">
        <v>13</v>
      </c>
      <c r="L54" s="20">
        <f t="shared" ref="L54:L60" si="23">E54*K54</f>
        <v>450000</v>
      </c>
      <c r="M54" s="43" t="s">
        <v>11</v>
      </c>
      <c r="N54" s="27">
        <f t="shared" ref="N54:N60" si="24">E54*M54</f>
        <v>2100000</v>
      </c>
      <c r="O54" s="34" t="b">
        <f t="shared" ref="O54:O60" si="25">N54+L54+H54=E54</f>
        <v>0</v>
      </c>
      <c r="P54" s="40"/>
      <c r="Q54" s="40"/>
      <c r="R54" s="40"/>
      <c r="S54" s="40"/>
      <c r="T54" s="1" t="b">
        <f t="shared" si="15"/>
        <v>1</v>
      </c>
    </row>
    <row r="55" spans="1:20" ht="84.75" customHeight="1">
      <c r="A55" s="36">
        <v>80</v>
      </c>
      <c r="B55" s="11" t="s">
        <v>196</v>
      </c>
      <c r="C55" s="9" t="s">
        <v>83</v>
      </c>
      <c r="D55" s="9"/>
      <c r="E55" s="21">
        <v>4000000</v>
      </c>
      <c r="F55" s="21"/>
      <c r="G55" s="42" t="s">
        <v>32</v>
      </c>
      <c r="H55" s="10">
        <f t="shared" si="22"/>
        <v>520000</v>
      </c>
      <c r="I55" s="42" t="s">
        <v>30</v>
      </c>
      <c r="J55" s="19">
        <f t="shared" si="14"/>
        <v>80000</v>
      </c>
      <c r="K55" s="157" t="s">
        <v>13</v>
      </c>
      <c r="L55" s="20">
        <f t="shared" si="23"/>
        <v>600000</v>
      </c>
      <c r="M55" s="43" t="s">
        <v>11</v>
      </c>
      <c r="N55" s="16">
        <f t="shared" si="24"/>
        <v>2800000</v>
      </c>
      <c r="O55" s="34" t="b">
        <f t="shared" si="25"/>
        <v>0</v>
      </c>
      <c r="P55" s="40"/>
      <c r="Q55" s="40"/>
      <c r="R55" s="40"/>
      <c r="S55" s="40"/>
      <c r="T55" s="1" t="b">
        <f t="shared" si="15"/>
        <v>1</v>
      </c>
    </row>
    <row r="56" spans="1:20" ht="87.75" customHeight="1">
      <c r="A56" s="36">
        <v>81</v>
      </c>
      <c r="B56" s="11" t="s">
        <v>197</v>
      </c>
      <c r="C56" s="9" t="s">
        <v>83</v>
      </c>
      <c r="D56" s="9"/>
      <c r="E56" s="21">
        <v>2500000</v>
      </c>
      <c r="F56" s="21"/>
      <c r="G56" s="42" t="s">
        <v>32</v>
      </c>
      <c r="H56" s="10">
        <f t="shared" si="22"/>
        <v>325000</v>
      </c>
      <c r="I56" s="42" t="s">
        <v>30</v>
      </c>
      <c r="J56" s="19">
        <f t="shared" si="14"/>
        <v>50000</v>
      </c>
      <c r="K56" s="157" t="s">
        <v>13</v>
      </c>
      <c r="L56" s="20">
        <f t="shared" si="23"/>
        <v>375000</v>
      </c>
      <c r="M56" s="43" t="s">
        <v>11</v>
      </c>
      <c r="N56" s="16">
        <f t="shared" si="24"/>
        <v>1750000</v>
      </c>
      <c r="O56" s="34" t="b">
        <f t="shared" si="25"/>
        <v>0</v>
      </c>
      <c r="P56" s="40"/>
      <c r="Q56" s="40"/>
      <c r="R56" s="40"/>
      <c r="S56" s="40"/>
      <c r="T56" s="1" t="b">
        <f t="shared" si="15"/>
        <v>1</v>
      </c>
    </row>
    <row r="57" spans="1:20" ht="104.25" customHeight="1">
      <c r="A57" s="36">
        <v>82</v>
      </c>
      <c r="B57" s="11" t="s">
        <v>203</v>
      </c>
      <c r="C57" s="9" t="s">
        <v>83</v>
      </c>
      <c r="D57" s="9"/>
      <c r="E57" s="15">
        <v>3900000</v>
      </c>
      <c r="F57" s="15"/>
      <c r="G57" s="42" t="s">
        <v>32</v>
      </c>
      <c r="H57" s="10">
        <f t="shared" si="22"/>
        <v>507000</v>
      </c>
      <c r="I57" s="42" t="s">
        <v>30</v>
      </c>
      <c r="J57" s="19">
        <f t="shared" si="14"/>
        <v>78000</v>
      </c>
      <c r="K57" s="42" t="s">
        <v>13</v>
      </c>
      <c r="L57" s="20">
        <f t="shared" si="23"/>
        <v>585000</v>
      </c>
      <c r="M57" s="43" t="s">
        <v>11</v>
      </c>
      <c r="N57" s="16">
        <f t="shared" si="24"/>
        <v>2730000</v>
      </c>
      <c r="O57" s="34" t="b">
        <f t="shared" si="25"/>
        <v>0</v>
      </c>
      <c r="P57" s="40"/>
      <c r="Q57" s="40"/>
      <c r="R57" s="40"/>
      <c r="S57" s="40"/>
      <c r="T57" s="1" t="b">
        <f t="shared" si="15"/>
        <v>1</v>
      </c>
    </row>
    <row r="58" spans="1:20" ht="103.5" customHeight="1">
      <c r="A58" s="36">
        <v>83</v>
      </c>
      <c r="B58" s="11" t="s">
        <v>204</v>
      </c>
      <c r="C58" s="9" t="s">
        <v>168</v>
      </c>
      <c r="D58" s="9"/>
      <c r="E58" s="21">
        <v>250750</v>
      </c>
      <c r="F58" s="21"/>
      <c r="G58" s="42" t="s">
        <v>32</v>
      </c>
      <c r="H58" s="10">
        <f t="shared" si="22"/>
        <v>32597.5</v>
      </c>
      <c r="I58" s="42" t="s">
        <v>30</v>
      </c>
      <c r="J58" s="19">
        <f t="shared" si="14"/>
        <v>5015</v>
      </c>
      <c r="K58" s="157" t="s">
        <v>13</v>
      </c>
      <c r="L58" s="20">
        <f t="shared" si="23"/>
        <v>37612.5</v>
      </c>
      <c r="M58" s="43" t="s">
        <v>11</v>
      </c>
      <c r="N58" s="16">
        <f t="shared" si="24"/>
        <v>175525</v>
      </c>
      <c r="O58" s="34" t="b">
        <f t="shared" si="25"/>
        <v>0</v>
      </c>
      <c r="P58" s="40"/>
      <c r="Q58" s="40"/>
      <c r="R58" s="40"/>
      <c r="S58" s="40"/>
      <c r="T58" s="1" t="b">
        <f t="shared" si="15"/>
        <v>1</v>
      </c>
    </row>
    <row r="59" spans="1:20" ht="88.5" customHeight="1">
      <c r="A59" s="36">
        <v>84</v>
      </c>
      <c r="B59" s="11" t="s">
        <v>205</v>
      </c>
      <c r="C59" s="9" t="s">
        <v>206</v>
      </c>
      <c r="D59" s="9"/>
      <c r="E59" s="21">
        <v>2000000</v>
      </c>
      <c r="F59" s="21"/>
      <c r="G59" s="42" t="s">
        <v>32</v>
      </c>
      <c r="H59" s="10">
        <f t="shared" si="22"/>
        <v>260000</v>
      </c>
      <c r="I59" s="42" t="s">
        <v>30</v>
      </c>
      <c r="J59" s="19">
        <f t="shared" si="14"/>
        <v>40000</v>
      </c>
      <c r="K59" s="157" t="s">
        <v>13</v>
      </c>
      <c r="L59" s="20">
        <f t="shared" si="23"/>
        <v>300000</v>
      </c>
      <c r="M59" s="158" t="s">
        <v>11</v>
      </c>
      <c r="N59" s="16">
        <f t="shared" si="24"/>
        <v>1400000</v>
      </c>
      <c r="O59" s="34" t="b">
        <f t="shared" si="25"/>
        <v>0</v>
      </c>
      <c r="P59" s="40"/>
      <c r="Q59" s="40"/>
      <c r="R59" s="40"/>
      <c r="S59" s="40"/>
      <c r="T59" s="1" t="b">
        <f t="shared" si="15"/>
        <v>1</v>
      </c>
    </row>
    <row r="60" spans="1:20" ht="97.5" customHeight="1">
      <c r="A60" s="36">
        <v>85</v>
      </c>
      <c r="B60" s="11" t="s">
        <v>207</v>
      </c>
      <c r="C60" s="9" t="s">
        <v>83</v>
      </c>
      <c r="D60" s="9"/>
      <c r="E60" s="21">
        <v>1000000</v>
      </c>
      <c r="F60" s="21"/>
      <c r="G60" s="42" t="s">
        <v>32</v>
      </c>
      <c r="H60" s="10">
        <f t="shared" si="22"/>
        <v>130000</v>
      </c>
      <c r="I60" s="42" t="s">
        <v>30</v>
      </c>
      <c r="J60" s="19">
        <f t="shared" si="14"/>
        <v>20000</v>
      </c>
      <c r="K60" s="157" t="s">
        <v>13</v>
      </c>
      <c r="L60" s="14">
        <f t="shared" si="23"/>
        <v>150000</v>
      </c>
      <c r="M60" s="43" t="s">
        <v>11</v>
      </c>
      <c r="N60" s="16">
        <f t="shared" si="24"/>
        <v>700000</v>
      </c>
      <c r="O60" s="34" t="b">
        <f t="shared" si="25"/>
        <v>0</v>
      </c>
      <c r="P60" s="40"/>
      <c r="Q60" s="40"/>
      <c r="R60" s="40"/>
      <c r="S60" s="40"/>
      <c r="T60" s="1" t="b">
        <f t="shared" si="15"/>
        <v>1</v>
      </c>
    </row>
    <row r="61" spans="1:20" ht="84.75" customHeight="1">
      <c r="A61" s="36">
        <v>86</v>
      </c>
      <c r="B61" s="11" t="s">
        <v>213</v>
      </c>
      <c r="C61" s="9" t="s">
        <v>214</v>
      </c>
      <c r="D61" s="9"/>
      <c r="E61" s="21">
        <v>1500000</v>
      </c>
      <c r="F61" s="21"/>
      <c r="G61" s="42" t="s">
        <v>32</v>
      </c>
      <c r="H61" s="10">
        <f>E61*G61</f>
        <v>195000</v>
      </c>
      <c r="I61" s="42" t="s">
        <v>30</v>
      </c>
      <c r="J61" s="19">
        <f t="shared" si="14"/>
        <v>30000</v>
      </c>
      <c r="K61" s="157" t="s">
        <v>13</v>
      </c>
      <c r="L61" s="14">
        <f>E61*K61</f>
        <v>225000</v>
      </c>
      <c r="M61" s="43" t="s">
        <v>11</v>
      </c>
      <c r="N61" s="16">
        <f>E61*M61</f>
        <v>1050000</v>
      </c>
      <c r="O61" s="34" t="b">
        <f>N61+L61+H61=E61</f>
        <v>0</v>
      </c>
      <c r="P61" s="40"/>
      <c r="Q61" s="40"/>
      <c r="R61" s="40"/>
      <c r="S61" s="40"/>
      <c r="T61" s="1" t="b">
        <f t="shared" si="15"/>
        <v>1</v>
      </c>
    </row>
    <row r="62" spans="1:20" ht="86.25" customHeight="1">
      <c r="A62" s="36">
        <v>87</v>
      </c>
      <c r="B62" s="11" t="s">
        <v>217</v>
      </c>
      <c r="C62" s="9" t="s">
        <v>212</v>
      </c>
      <c r="D62" s="9"/>
      <c r="E62" s="21">
        <v>3000000</v>
      </c>
      <c r="F62" s="21"/>
      <c r="G62" s="42" t="s">
        <v>19</v>
      </c>
      <c r="H62" s="10">
        <f>E62*G62</f>
        <v>300000</v>
      </c>
      <c r="I62" s="42" t="s">
        <v>14</v>
      </c>
      <c r="J62" s="19">
        <f t="shared" si="14"/>
        <v>180000</v>
      </c>
      <c r="K62" s="42" t="s">
        <v>17</v>
      </c>
      <c r="L62" s="14">
        <f t="shared" ref="L62:L80" si="26">E62*K62</f>
        <v>510000.00000000006</v>
      </c>
      <c r="M62" s="43" t="s">
        <v>21</v>
      </c>
      <c r="N62" s="16">
        <f>E62*M62</f>
        <v>2010000.0000000002</v>
      </c>
      <c r="O62" s="34" t="b">
        <f>N62+L62+H62=E62</f>
        <v>0</v>
      </c>
      <c r="P62" s="40"/>
      <c r="Q62" s="40"/>
      <c r="R62" s="40"/>
      <c r="S62" s="40"/>
      <c r="T62" s="1" t="b">
        <f t="shared" si="15"/>
        <v>1</v>
      </c>
    </row>
    <row r="63" spans="1:20" ht="84.75" customHeight="1">
      <c r="A63" s="36">
        <v>88</v>
      </c>
      <c r="B63" s="11" t="s">
        <v>219</v>
      </c>
      <c r="C63" s="9" t="s">
        <v>214</v>
      </c>
      <c r="D63" s="9"/>
      <c r="E63" s="21">
        <v>1000000</v>
      </c>
      <c r="F63" s="21"/>
      <c r="G63" s="42" t="s">
        <v>32</v>
      </c>
      <c r="H63" s="10">
        <f t="shared" ref="H63" si="27">E63*G63</f>
        <v>130000</v>
      </c>
      <c r="I63" s="42" t="s">
        <v>30</v>
      </c>
      <c r="J63" s="19">
        <f t="shared" si="14"/>
        <v>20000</v>
      </c>
      <c r="K63" s="157" t="s">
        <v>13</v>
      </c>
      <c r="L63" s="14">
        <f t="shared" si="26"/>
        <v>150000</v>
      </c>
      <c r="M63" s="158" t="s">
        <v>11</v>
      </c>
      <c r="N63" s="16">
        <f t="shared" ref="N63" si="28">E63*M63</f>
        <v>700000</v>
      </c>
      <c r="O63" s="34" t="b">
        <f t="shared" ref="O63" si="29">N63+L63+H63=E63</f>
        <v>0</v>
      </c>
      <c r="P63" s="40"/>
      <c r="Q63" s="40"/>
      <c r="R63" s="40"/>
      <c r="S63" s="40"/>
      <c r="T63" s="1" t="b">
        <f t="shared" si="15"/>
        <v>1</v>
      </c>
    </row>
    <row r="64" spans="1:20" ht="105.75" customHeight="1">
      <c r="A64" s="36">
        <v>89</v>
      </c>
      <c r="B64" s="11" t="s">
        <v>221</v>
      </c>
      <c r="C64" s="9" t="s">
        <v>100</v>
      </c>
      <c r="D64" s="9"/>
      <c r="E64" s="21">
        <v>2500000</v>
      </c>
      <c r="F64" s="21"/>
      <c r="G64" s="42" t="s">
        <v>19</v>
      </c>
      <c r="H64" s="10">
        <f>E64*G64</f>
        <v>250000</v>
      </c>
      <c r="I64" s="42" t="s">
        <v>14</v>
      </c>
      <c r="J64" s="19">
        <f t="shared" si="14"/>
        <v>150000</v>
      </c>
      <c r="K64" s="157" t="s">
        <v>13</v>
      </c>
      <c r="L64" s="14">
        <f t="shared" si="26"/>
        <v>375000</v>
      </c>
      <c r="M64" s="43" t="s">
        <v>18</v>
      </c>
      <c r="N64" s="16">
        <f>E64*M64</f>
        <v>1724999.9999999998</v>
      </c>
      <c r="P64" s="40"/>
      <c r="Q64" s="40"/>
      <c r="R64" s="40"/>
      <c r="S64" s="40"/>
      <c r="T64" s="1" t="b">
        <f t="shared" si="15"/>
        <v>1</v>
      </c>
    </row>
    <row r="65" spans="1:20" ht="75.75" customHeight="1">
      <c r="A65" s="36">
        <v>90</v>
      </c>
      <c r="B65" s="11" t="s">
        <v>222</v>
      </c>
      <c r="C65" s="9" t="s">
        <v>223</v>
      </c>
      <c r="D65" s="9"/>
      <c r="E65" s="21">
        <v>3500000</v>
      </c>
      <c r="F65" s="21"/>
      <c r="G65" s="42" t="s">
        <v>32</v>
      </c>
      <c r="H65" s="10">
        <f>E65*G65</f>
        <v>455000</v>
      </c>
      <c r="I65" s="42" t="s">
        <v>33</v>
      </c>
      <c r="J65" s="19">
        <f t="shared" si="14"/>
        <v>105000</v>
      </c>
      <c r="K65" s="157" t="s">
        <v>13</v>
      </c>
      <c r="L65" s="14">
        <f t="shared" si="26"/>
        <v>525000</v>
      </c>
      <c r="M65" s="43" t="s">
        <v>18</v>
      </c>
      <c r="N65" s="16">
        <f>E65*M65</f>
        <v>2415000</v>
      </c>
      <c r="O65" s="34" t="b">
        <f>N65+L65+H65=E65</f>
        <v>0</v>
      </c>
      <c r="P65" s="40"/>
      <c r="Q65" s="40"/>
      <c r="R65" s="40"/>
      <c r="S65" s="40"/>
      <c r="T65" s="1" t="b">
        <f t="shared" si="15"/>
        <v>1</v>
      </c>
    </row>
    <row r="66" spans="1:20" ht="105.75" customHeight="1">
      <c r="A66" s="36">
        <v>91</v>
      </c>
      <c r="B66" s="11" t="s">
        <v>226</v>
      </c>
      <c r="C66" s="9" t="s">
        <v>100</v>
      </c>
      <c r="D66" s="9"/>
      <c r="E66" s="21">
        <v>2000000</v>
      </c>
      <c r="F66" s="21"/>
      <c r="G66" s="42" t="s">
        <v>13</v>
      </c>
      <c r="H66" s="10">
        <f t="shared" ref="H66:H80" si="30">E66*G66</f>
        <v>300000</v>
      </c>
      <c r="I66" s="42" t="s">
        <v>31</v>
      </c>
      <c r="J66" s="19">
        <f t="shared" si="14"/>
        <v>100000</v>
      </c>
      <c r="K66" s="42" t="s">
        <v>13</v>
      </c>
      <c r="L66" s="14">
        <f t="shared" si="26"/>
        <v>300000</v>
      </c>
      <c r="M66" s="43" t="s">
        <v>22</v>
      </c>
      <c r="N66" s="16">
        <f t="shared" ref="N66:N80" si="31">E66*M66</f>
        <v>1300000</v>
      </c>
      <c r="O66" s="34" t="b">
        <f t="shared" ref="O66" si="32">N66+L66+H66=E66</f>
        <v>0</v>
      </c>
      <c r="P66" s="40"/>
      <c r="Q66" s="40"/>
      <c r="R66" s="40"/>
      <c r="S66" s="40"/>
      <c r="T66" s="1" t="b">
        <f t="shared" si="15"/>
        <v>1</v>
      </c>
    </row>
    <row r="67" spans="1:20" ht="86.25" customHeight="1">
      <c r="A67" s="36">
        <v>92</v>
      </c>
      <c r="B67" s="11" t="s">
        <v>227</v>
      </c>
      <c r="C67" s="9" t="s">
        <v>83</v>
      </c>
      <c r="D67" s="9"/>
      <c r="E67" s="21">
        <v>300000</v>
      </c>
      <c r="F67" s="21"/>
      <c r="G67" s="42" t="s">
        <v>19</v>
      </c>
      <c r="H67" s="10">
        <f t="shared" si="30"/>
        <v>30000</v>
      </c>
      <c r="I67" s="42" t="s">
        <v>31</v>
      </c>
      <c r="J67" s="19">
        <f t="shared" si="14"/>
        <v>15000</v>
      </c>
      <c r="K67" s="42" t="s">
        <v>13</v>
      </c>
      <c r="L67" s="14">
        <f t="shared" si="26"/>
        <v>45000</v>
      </c>
      <c r="M67" s="43" t="s">
        <v>11</v>
      </c>
      <c r="N67" s="16">
        <f t="shared" si="31"/>
        <v>210000</v>
      </c>
      <c r="P67" s="40"/>
      <c r="Q67" s="40"/>
      <c r="R67" s="40"/>
      <c r="S67" s="40"/>
      <c r="T67" s="1" t="b">
        <f t="shared" si="15"/>
        <v>1</v>
      </c>
    </row>
    <row r="68" spans="1:20" ht="80.25" customHeight="1">
      <c r="A68" s="36">
        <v>93</v>
      </c>
      <c r="B68" s="11" t="s">
        <v>229</v>
      </c>
      <c r="C68" s="9" t="s">
        <v>115</v>
      </c>
      <c r="D68" s="9"/>
      <c r="E68" s="21">
        <v>750000</v>
      </c>
      <c r="F68" s="21"/>
      <c r="G68" s="42" t="s">
        <v>32</v>
      </c>
      <c r="H68" s="10">
        <f t="shared" si="30"/>
        <v>97500</v>
      </c>
      <c r="I68" s="42" t="s">
        <v>30</v>
      </c>
      <c r="J68" s="19">
        <f t="shared" si="14"/>
        <v>15000</v>
      </c>
      <c r="K68" s="157" t="s">
        <v>13</v>
      </c>
      <c r="L68" s="14">
        <f t="shared" si="26"/>
        <v>112500</v>
      </c>
      <c r="M68" s="158" t="s">
        <v>11</v>
      </c>
      <c r="N68" s="16">
        <f t="shared" si="31"/>
        <v>525000</v>
      </c>
      <c r="O68" s="34" t="b">
        <f t="shared" ref="O68:O80" si="33">N68+L68+H68=E68</f>
        <v>0</v>
      </c>
      <c r="P68" s="40"/>
      <c r="Q68" s="40"/>
      <c r="R68" s="40"/>
      <c r="S68" s="40"/>
      <c r="T68" s="1" t="b">
        <f t="shared" si="15"/>
        <v>1</v>
      </c>
    </row>
    <row r="69" spans="1:20" ht="84" customHeight="1">
      <c r="A69" s="36">
        <v>94</v>
      </c>
      <c r="B69" s="11" t="s">
        <v>231</v>
      </c>
      <c r="C69" s="9" t="s">
        <v>115</v>
      </c>
      <c r="D69" s="9"/>
      <c r="E69" s="21">
        <v>700000</v>
      </c>
      <c r="F69" s="21"/>
      <c r="G69" s="42" t="s">
        <v>32</v>
      </c>
      <c r="H69" s="10">
        <f t="shared" si="30"/>
        <v>91000</v>
      </c>
      <c r="I69" s="42" t="s">
        <v>30</v>
      </c>
      <c r="J69" s="19">
        <f t="shared" si="14"/>
        <v>14000</v>
      </c>
      <c r="K69" s="157" t="s">
        <v>13</v>
      </c>
      <c r="L69" s="14">
        <f t="shared" si="26"/>
        <v>105000</v>
      </c>
      <c r="M69" s="158" t="s">
        <v>11</v>
      </c>
      <c r="N69" s="16">
        <f t="shared" si="31"/>
        <v>489999.99999999994</v>
      </c>
      <c r="O69" s="34" t="b">
        <f t="shared" si="33"/>
        <v>0</v>
      </c>
      <c r="P69" s="40"/>
      <c r="Q69" s="40"/>
      <c r="R69" s="40"/>
      <c r="S69" s="40"/>
      <c r="T69" s="1" t="b">
        <f t="shared" si="15"/>
        <v>1</v>
      </c>
    </row>
    <row r="70" spans="1:20" ht="72.75" customHeight="1">
      <c r="A70" s="36">
        <v>95</v>
      </c>
      <c r="B70" s="11" t="s">
        <v>232</v>
      </c>
      <c r="C70" s="9" t="s">
        <v>15</v>
      </c>
      <c r="D70" s="9"/>
      <c r="E70" s="21">
        <v>1500000</v>
      </c>
      <c r="F70" s="21"/>
      <c r="G70" s="42" t="s">
        <v>19</v>
      </c>
      <c r="H70" s="10">
        <f t="shared" si="30"/>
        <v>150000</v>
      </c>
      <c r="I70" s="42" t="s">
        <v>31</v>
      </c>
      <c r="J70" s="19">
        <f t="shared" si="14"/>
        <v>75000</v>
      </c>
      <c r="K70" s="157" t="s">
        <v>13</v>
      </c>
      <c r="L70" s="14">
        <f t="shared" si="26"/>
        <v>225000</v>
      </c>
      <c r="M70" s="158" t="s">
        <v>11</v>
      </c>
      <c r="N70" s="16">
        <f t="shared" si="31"/>
        <v>1050000</v>
      </c>
      <c r="O70" s="34" t="b">
        <f t="shared" si="33"/>
        <v>0</v>
      </c>
      <c r="P70" s="40"/>
      <c r="Q70" s="40"/>
      <c r="R70" s="40"/>
      <c r="S70" s="40"/>
      <c r="T70" s="1" t="b">
        <f t="shared" si="15"/>
        <v>1</v>
      </c>
    </row>
    <row r="71" spans="1:20" ht="147" customHeight="1">
      <c r="A71" s="36">
        <v>96</v>
      </c>
      <c r="B71" s="11" t="s">
        <v>235</v>
      </c>
      <c r="C71" s="9" t="s">
        <v>212</v>
      </c>
      <c r="D71" s="9"/>
      <c r="E71" s="21">
        <v>1700000</v>
      </c>
      <c r="F71" s="21"/>
      <c r="G71" s="42" t="s">
        <v>19</v>
      </c>
      <c r="H71" s="10">
        <f t="shared" si="30"/>
        <v>170000</v>
      </c>
      <c r="I71" s="42" t="s">
        <v>31</v>
      </c>
      <c r="J71" s="19">
        <f t="shared" si="14"/>
        <v>85000</v>
      </c>
      <c r="K71" s="42" t="s">
        <v>13</v>
      </c>
      <c r="L71" s="14">
        <f t="shared" si="26"/>
        <v>255000</v>
      </c>
      <c r="M71" s="43" t="s">
        <v>11</v>
      </c>
      <c r="N71" s="16">
        <f t="shared" si="31"/>
        <v>1190000</v>
      </c>
      <c r="O71" s="34" t="b">
        <f t="shared" si="33"/>
        <v>0</v>
      </c>
      <c r="P71" s="40"/>
      <c r="Q71" s="40"/>
      <c r="R71" s="40"/>
      <c r="S71" s="40"/>
      <c r="T71" s="1" t="b">
        <f t="shared" si="15"/>
        <v>1</v>
      </c>
    </row>
    <row r="72" spans="1:20" ht="121.5" customHeight="1">
      <c r="A72" s="36">
        <v>97</v>
      </c>
      <c r="B72" s="11" t="s">
        <v>238</v>
      </c>
      <c r="C72" s="9" t="s">
        <v>74</v>
      </c>
      <c r="D72" s="9"/>
      <c r="E72" s="21">
        <v>750000</v>
      </c>
      <c r="F72" s="21"/>
      <c r="G72" s="42" t="s">
        <v>19</v>
      </c>
      <c r="H72" s="10">
        <f t="shared" si="30"/>
        <v>75000</v>
      </c>
      <c r="I72" s="42" t="s">
        <v>14</v>
      </c>
      <c r="J72" s="19">
        <f t="shared" si="14"/>
        <v>45000</v>
      </c>
      <c r="K72" s="157" t="s">
        <v>13</v>
      </c>
      <c r="L72" s="14">
        <f t="shared" si="26"/>
        <v>112500</v>
      </c>
      <c r="M72" s="43" t="s">
        <v>18</v>
      </c>
      <c r="N72" s="16">
        <f t="shared" si="31"/>
        <v>517499.99999999994</v>
      </c>
      <c r="O72" s="34" t="b">
        <f t="shared" si="33"/>
        <v>0</v>
      </c>
      <c r="P72" s="40"/>
      <c r="Q72" s="40"/>
      <c r="R72" s="40"/>
      <c r="S72" s="40"/>
      <c r="T72" s="1" t="b">
        <f t="shared" si="15"/>
        <v>1</v>
      </c>
    </row>
    <row r="73" spans="1:20" ht="118.5" customHeight="1">
      <c r="A73" s="36">
        <v>98</v>
      </c>
      <c r="B73" s="11" t="s">
        <v>239</v>
      </c>
      <c r="C73" s="9" t="s">
        <v>74</v>
      </c>
      <c r="D73" s="9"/>
      <c r="E73" s="21">
        <v>500000</v>
      </c>
      <c r="F73" s="21"/>
      <c r="G73" s="42" t="s">
        <v>19</v>
      </c>
      <c r="H73" s="10">
        <f t="shared" si="30"/>
        <v>50000</v>
      </c>
      <c r="I73" s="42" t="s">
        <v>31</v>
      </c>
      <c r="J73" s="19">
        <f t="shared" si="14"/>
        <v>25000</v>
      </c>
      <c r="K73" s="42" t="s">
        <v>13</v>
      </c>
      <c r="L73" s="14">
        <f t="shared" si="26"/>
        <v>75000</v>
      </c>
      <c r="M73" s="43" t="s">
        <v>11</v>
      </c>
      <c r="N73" s="16">
        <f t="shared" si="31"/>
        <v>350000</v>
      </c>
      <c r="O73" s="34" t="b">
        <f t="shared" si="33"/>
        <v>0</v>
      </c>
      <c r="P73" s="40"/>
      <c r="Q73" s="40"/>
      <c r="R73" s="40"/>
      <c r="S73" s="40"/>
      <c r="T73" s="1" t="b">
        <f t="shared" si="15"/>
        <v>1</v>
      </c>
    </row>
    <row r="74" spans="1:20" ht="89.25" customHeight="1">
      <c r="A74" s="36">
        <v>99</v>
      </c>
      <c r="B74" s="11" t="s">
        <v>240</v>
      </c>
      <c r="C74" s="9" t="s">
        <v>74</v>
      </c>
      <c r="D74" s="9"/>
      <c r="E74" s="21">
        <v>200000</v>
      </c>
      <c r="F74" s="21"/>
      <c r="G74" s="42" t="s">
        <v>19</v>
      </c>
      <c r="H74" s="10">
        <f t="shared" si="30"/>
        <v>20000</v>
      </c>
      <c r="I74" s="42" t="s">
        <v>31</v>
      </c>
      <c r="J74" s="19">
        <f t="shared" si="14"/>
        <v>10000</v>
      </c>
      <c r="K74" s="42" t="s">
        <v>13</v>
      </c>
      <c r="L74" s="14">
        <f t="shared" si="26"/>
        <v>30000</v>
      </c>
      <c r="M74" s="43" t="s">
        <v>11</v>
      </c>
      <c r="N74" s="16">
        <f t="shared" si="31"/>
        <v>140000</v>
      </c>
      <c r="O74" s="34" t="b">
        <f t="shared" si="33"/>
        <v>0</v>
      </c>
      <c r="P74" s="40"/>
      <c r="Q74" s="40"/>
      <c r="R74" s="40"/>
      <c r="S74" s="40"/>
      <c r="T74" s="1" t="b">
        <f t="shared" si="15"/>
        <v>1</v>
      </c>
    </row>
    <row r="75" spans="1:20" ht="71.25" customHeight="1">
      <c r="A75" s="36">
        <v>100</v>
      </c>
      <c r="B75" s="11" t="s">
        <v>91</v>
      </c>
      <c r="C75" s="9" t="s">
        <v>81</v>
      </c>
      <c r="D75" s="9"/>
      <c r="E75" s="21">
        <v>2300000</v>
      </c>
      <c r="F75" s="21"/>
      <c r="G75" s="42" t="s">
        <v>20</v>
      </c>
      <c r="H75" s="10">
        <f t="shared" si="30"/>
        <v>414000</v>
      </c>
      <c r="I75" s="42" t="s">
        <v>33</v>
      </c>
      <c r="J75" s="19">
        <f t="shared" si="14"/>
        <v>69000</v>
      </c>
      <c r="K75" s="42" t="s">
        <v>72</v>
      </c>
      <c r="L75" s="14">
        <f t="shared" si="26"/>
        <v>506000</v>
      </c>
      <c r="M75" s="43" t="s">
        <v>92</v>
      </c>
      <c r="N75" s="16">
        <f t="shared" si="31"/>
        <v>1311000</v>
      </c>
      <c r="O75" s="34" t="b">
        <f t="shared" si="33"/>
        <v>0</v>
      </c>
      <c r="P75" s="40"/>
      <c r="Q75" s="40"/>
      <c r="R75" s="40"/>
      <c r="S75" s="40"/>
      <c r="T75" s="1" t="b">
        <f t="shared" si="15"/>
        <v>1</v>
      </c>
    </row>
    <row r="76" spans="1:20" ht="103.5" customHeight="1">
      <c r="A76" s="36">
        <v>101</v>
      </c>
      <c r="B76" s="11" t="s">
        <v>89</v>
      </c>
      <c r="C76" s="9" t="s">
        <v>83</v>
      </c>
      <c r="D76" s="9"/>
      <c r="E76" s="21">
        <v>3000000</v>
      </c>
      <c r="F76" s="21"/>
      <c r="G76" s="42" t="s">
        <v>32</v>
      </c>
      <c r="H76" s="10">
        <f t="shared" si="30"/>
        <v>390000</v>
      </c>
      <c r="I76" s="42" t="s">
        <v>30</v>
      </c>
      <c r="J76" s="19">
        <f t="shared" si="14"/>
        <v>60000</v>
      </c>
      <c r="K76" s="42" t="s">
        <v>72</v>
      </c>
      <c r="L76" s="14">
        <f t="shared" si="26"/>
        <v>660000</v>
      </c>
      <c r="M76" s="43" t="s">
        <v>76</v>
      </c>
      <c r="N76" s="16">
        <f t="shared" si="31"/>
        <v>1890000</v>
      </c>
      <c r="O76" s="34" t="b">
        <f t="shared" si="33"/>
        <v>0</v>
      </c>
      <c r="P76" s="40"/>
      <c r="Q76" s="40"/>
      <c r="R76" s="40"/>
      <c r="S76" s="40"/>
      <c r="T76" s="1" t="b">
        <f t="shared" si="15"/>
        <v>1</v>
      </c>
    </row>
    <row r="77" spans="1:20" ht="117" customHeight="1">
      <c r="A77" s="36">
        <v>102</v>
      </c>
      <c r="B77" s="11" t="s">
        <v>78</v>
      </c>
      <c r="C77" s="9" t="s">
        <v>74</v>
      </c>
      <c r="D77" s="9"/>
      <c r="E77" s="21">
        <v>320000</v>
      </c>
      <c r="F77" s="21"/>
      <c r="G77" s="42" t="s">
        <v>16</v>
      </c>
      <c r="H77" s="10">
        <f t="shared" si="30"/>
        <v>44800.000000000007</v>
      </c>
      <c r="I77" s="42" t="s">
        <v>33</v>
      </c>
      <c r="J77" s="19">
        <f t="shared" si="14"/>
        <v>9600</v>
      </c>
      <c r="K77" s="42" t="s">
        <v>72</v>
      </c>
      <c r="L77" s="14">
        <f t="shared" si="26"/>
        <v>70400</v>
      </c>
      <c r="M77" s="43" t="s">
        <v>79</v>
      </c>
      <c r="N77" s="16">
        <f t="shared" si="31"/>
        <v>195200</v>
      </c>
      <c r="O77" s="34" t="b">
        <f t="shared" si="33"/>
        <v>0</v>
      </c>
      <c r="P77" s="40"/>
      <c r="Q77" s="40"/>
      <c r="R77" s="40"/>
      <c r="S77" s="40"/>
      <c r="T77" s="1" t="b">
        <f t="shared" si="15"/>
        <v>1</v>
      </c>
    </row>
    <row r="78" spans="1:20" ht="117" customHeight="1">
      <c r="A78" s="36">
        <v>103</v>
      </c>
      <c r="B78" s="11" t="s">
        <v>75</v>
      </c>
      <c r="C78" s="9" t="s">
        <v>168</v>
      </c>
      <c r="D78" s="9"/>
      <c r="E78" s="21">
        <v>1400000</v>
      </c>
      <c r="F78" s="21"/>
      <c r="G78" s="42" t="s">
        <v>19</v>
      </c>
      <c r="H78" s="10">
        <f t="shared" si="30"/>
        <v>140000</v>
      </c>
      <c r="I78" s="42" t="s">
        <v>31</v>
      </c>
      <c r="J78" s="19">
        <f t="shared" si="14"/>
        <v>70000</v>
      </c>
      <c r="K78" s="42" t="s">
        <v>72</v>
      </c>
      <c r="L78" s="14">
        <f t="shared" si="26"/>
        <v>308000</v>
      </c>
      <c r="M78" s="43" t="s">
        <v>76</v>
      </c>
      <c r="N78" s="16">
        <f t="shared" si="31"/>
        <v>882000</v>
      </c>
      <c r="O78" s="34" t="b">
        <f t="shared" si="33"/>
        <v>0</v>
      </c>
      <c r="P78" s="40"/>
      <c r="Q78" s="40"/>
      <c r="R78" s="40"/>
      <c r="S78" s="40"/>
      <c r="T78" s="1" t="b">
        <f t="shared" si="15"/>
        <v>1</v>
      </c>
    </row>
    <row r="79" spans="1:20" ht="117" customHeight="1">
      <c r="A79" s="36">
        <v>104</v>
      </c>
      <c r="B79" s="11" t="s">
        <v>244</v>
      </c>
      <c r="C79" s="9" t="s">
        <v>168</v>
      </c>
      <c r="D79" s="9"/>
      <c r="E79" s="21">
        <v>400000</v>
      </c>
      <c r="F79" s="21"/>
      <c r="G79" s="42" t="s">
        <v>71</v>
      </c>
      <c r="H79" s="10">
        <f t="shared" si="30"/>
        <v>44000</v>
      </c>
      <c r="I79" s="42" t="s">
        <v>31</v>
      </c>
      <c r="J79" s="19">
        <f t="shared" si="14"/>
        <v>20000</v>
      </c>
      <c r="K79" s="42" t="s">
        <v>72</v>
      </c>
      <c r="L79" s="14">
        <f t="shared" si="26"/>
        <v>88000</v>
      </c>
      <c r="M79" s="43" t="s">
        <v>73</v>
      </c>
      <c r="N79" s="16">
        <f t="shared" si="31"/>
        <v>248000</v>
      </c>
      <c r="O79" s="34" t="b">
        <f t="shared" si="33"/>
        <v>0</v>
      </c>
      <c r="P79" s="40"/>
      <c r="Q79" s="40"/>
      <c r="R79" s="40"/>
      <c r="S79" s="40"/>
      <c r="T79" s="1" t="b">
        <f t="shared" si="15"/>
        <v>1</v>
      </c>
    </row>
    <row r="80" spans="1:20" ht="117" customHeight="1">
      <c r="A80" s="36">
        <v>105</v>
      </c>
      <c r="B80" s="11" t="s">
        <v>245</v>
      </c>
      <c r="C80" s="9" t="s">
        <v>74</v>
      </c>
      <c r="D80" s="9"/>
      <c r="E80" s="21">
        <v>900000</v>
      </c>
      <c r="F80" s="21"/>
      <c r="G80" s="42" t="s">
        <v>71</v>
      </c>
      <c r="H80" s="10">
        <f t="shared" si="30"/>
        <v>99000</v>
      </c>
      <c r="I80" s="42" t="s">
        <v>31</v>
      </c>
      <c r="J80" s="10">
        <f t="shared" si="14"/>
        <v>45000</v>
      </c>
      <c r="K80" s="42" t="s">
        <v>72</v>
      </c>
      <c r="L80" s="14">
        <f t="shared" si="26"/>
        <v>198000</v>
      </c>
      <c r="M80" s="43" t="s">
        <v>73</v>
      </c>
      <c r="N80" s="16">
        <f t="shared" si="31"/>
        <v>558000</v>
      </c>
      <c r="O80" s="34" t="b">
        <f t="shared" si="33"/>
        <v>0</v>
      </c>
      <c r="P80" s="40"/>
      <c r="Q80" s="40"/>
      <c r="R80" s="40"/>
      <c r="S80" s="40"/>
      <c r="T80" s="1" t="b">
        <f t="shared" si="15"/>
        <v>1</v>
      </c>
    </row>
    <row r="81" spans="1:20" ht="72.75" customHeight="1">
      <c r="A81" s="36">
        <v>106</v>
      </c>
      <c r="B81" s="11" t="s">
        <v>139</v>
      </c>
      <c r="C81" s="9" t="s">
        <v>115</v>
      </c>
      <c r="D81" s="9"/>
      <c r="E81" s="15">
        <v>2000000</v>
      </c>
      <c r="F81" s="15"/>
      <c r="G81" s="42" t="s">
        <v>32</v>
      </c>
      <c r="H81" s="19">
        <f>E81*G81</f>
        <v>260000</v>
      </c>
      <c r="I81" s="42" t="s">
        <v>30</v>
      </c>
      <c r="J81" s="19">
        <f>E81*I81</f>
        <v>40000</v>
      </c>
      <c r="K81" s="156" t="s">
        <v>72</v>
      </c>
      <c r="L81" s="20">
        <f>E81*K81</f>
        <v>440000</v>
      </c>
      <c r="M81" s="43" t="s">
        <v>76</v>
      </c>
      <c r="N81" s="27">
        <f>E81*M81</f>
        <v>1260000</v>
      </c>
      <c r="O81" s="34" t="b">
        <f>N81+L81+H81=E81</f>
        <v>0</v>
      </c>
      <c r="P81" s="40"/>
      <c r="Q81" s="40"/>
      <c r="R81" s="40"/>
      <c r="S81" s="40"/>
      <c r="T81" s="1" t="b">
        <f>E81=(H81+J81+L81+N81)</f>
        <v>1</v>
      </c>
    </row>
    <row r="82" spans="1:20" ht="71.25" customHeight="1">
      <c r="A82" s="36">
        <v>107</v>
      </c>
      <c r="B82" s="11" t="s">
        <v>148</v>
      </c>
      <c r="C82" s="9" t="s">
        <v>149</v>
      </c>
      <c r="D82" s="9" t="s">
        <v>103</v>
      </c>
      <c r="E82" s="15">
        <v>500000</v>
      </c>
      <c r="F82" s="15"/>
      <c r="G82" s="42" t="s">
        <v>32</v>
      </c>
      <c r="H82" s="10">
        <f>E82*G82</f>
        <v>65000</v>
      </c>
      <c r="I82" s="42" t="s">
        <v>30</v>
      </c>
      <c r="J82" s="19">
        <f>E82*I82</f>
        <v>10000</v>
      </c>
      <c r="K82" s="157" t="s">
        <v>13</v>
      </c>
      <c r="L82" s="20">
        <f>E82*K82</f>
        <v>75000</v>
      </c>
      <c r="M82" s="43" t="s">
        <v>11</v>
      </c>
      <c r="N82" s="16">
        <f>E82*M82</f>
        <v>350000</v>
      </c>
      <c r="O82" s="34" t="b">
        <f>N82+L82+H82=E82</f>
        <v>0</v>
      </c>
      <c r="P82" s="40"/>
      <c r="Q82" s="40"/>
      <c r="R82" s="40"/>
      <c r="S82" s="40"/>
      <c r="T82" s="1" t="b">
        <f>E82=(H82+J82+L82+N82)</f>
        <v>1</v>
      </c>
    </row>
    <row r="83" spans="1:20" ht="88.5" customHeight="1">
      <c r="A83" s="36">
        <v>108</v>
      </c>
      <c r="B83" s="11" t="s">
        <v>145</v>
      </c>
      <c r="C83" s="9" t="s">
        <v>108</v>
      </c>
      <c r="D83" s="9"/>
      <c r="E83" s="21">
        <v>360000</v>
      </c>
      <c r="F83" s="21"/>
      <c r="G83" s="42" t="s">
        <v>32</v>
      </c>
      <c r="H83" s="10">
        <f>E83*G83</f>
        <v>46800</v>
      </c>
      <c r="I83" s="42" t="s">
        <v>30</v>
      </c>
      <c r="J83" s="19">
        <f>E83*I83</f>
        <v>7200</v>
      </c>
      <c r="K83" s="42" t="s">
        <v>72</v>
      </c>
      <c r="L83" s="20">
        <f>E83*K83</f>
        <v>79200</v>
      </c>
      <c r="M83" s="43" t="s">
        <v>76</v>
      </c>
      <c r="N83" s="16">
        <f>E83*M83</f>
        <v>226800</v>
      </c>
      <c r="O83" s="34" t="b">
        <f>N83+L83+H83=E83</f>
        <v>0</v>
      </c>
      <c r="P83" s="40"/>
      <c r="Q83" s="40"/>
      <c r="R83" s="40"/>
      <c r="S83" s="40"/>
      <c r="T83" s="1" t="b">
        <f>E83=(H83+J83+L83+N83)</f>
        <v>1</v>
      </c>
    </row>
    <row r="84" spans="1:20" ht="99" customHeight="1">
      <c r="A84" s="36">
        <v>109</v>
      </c>
      <c r="B84" s="11" t="s">
        <v>156</v>
      </c>
      <c r="C84" s="9" t="s">
        <v>152</v>
      </c>
      <c r="D84" s="9"/>
      <c r="E84" s="21">
        <v>300000</v>
      </c>
      <c r="F84" s="21"/>
      <c r="G84" s="42" t="s">
        <v>32</v>
      </c>
      <c r="H84" s="10">
        <f>E84*G84</f>
        <v>39000</v>
      </c>
      <c r="I84" s="42" t="s">
        <v>30</v>
      </c>
      <c r="J84" s="19">
        <f>E84*I84</f>
        <v>6000</v>
      </c>
      <c r="K84" s="42" t="s">
        <v>72</v>
      </c>
      <c r="L84" s="14">
        <f t="shared" ref="L84:L114" si="34">E84*K84</f>
        <v>66000</v>
      </c>
      <c r="M84" s="43" t="s">
        <v>76</v>
      </c>
      <c r="N84" s="16">
        <f>E84*M84</f>
        <v>189000</v>
      </c>
      <c r="O84" s="34" t="b">
        <f>N84+L84+H84=E84</f>
        <v>0</v>
      </c>
      <c r="P84" s="40"/>
      <c r="Q84" s="40"/>
      <c r="R84" s="40"/>
      <c r="S84" s="40"/>
      <c r="T84" s="1" t="b">
        <f>E84=(H84+J84+L84+N84)</f>
        <v>1</v>
      </c>
    </row>
    <row r="85" spans="1:20" ht="89.25" customHeight="1">
      <c r="A85" s="36">
        <v>110</v>
      </c>
      <c r="B85" s="11" t="s">
        <v>84</v>
      </c>
      <c r="C85" s="9" t="s">
        <v>152</v>
      </c>
      <c r="D85" s="9"/>
      <c r="E85" s="21">
        <v>300000</v>
      </c>
      <c r="F85" s="21"/>
      <c r="G85" s="42" t="s">
        <v>32</v>
      </c>
      <c r="H85" s="10">
        <f t="shared" ref="H85:H114" si="35">E85*G85</f>
        <v>39000</v>
      </c>
      <c r="I85" s="42" t="s">
        <v>30</v>
      </c>
      <c r="J85" s="19">
        <f t="shared" ref="J85:J114" si="36">E85*I85</f>
        <v>6000</v>
      </c>
      <c r="K85" s="42" t="s">
        <v>72</v>
      </c>
      <c r="L85" s="14">
        <f t="shared" si="34"/>
        <v>66000</v>
      </c>
      <c r="M85" s="43" t="s">
        <v>76</v>
      </c>
      <c r="N85" s="16">
        <f t="shared" ref="N85:N114" si="37">E85*M85</f>
        <v>189000</v>
      </c>
      <c r="O85" s="34" t="b">
        <f t="shared" ref="O85:O86" si="38">N85+L85+H85=E85</f>
        <v>0</v>
      </c>
      <c r="P85" s="40"/>
      <c r="Q85" s="40"/>
      <c r="R85" s="40"/>
      <c r="S85" s="40"/>
      <c r="T85" s="1" t="b">
        <f t="shared" ref="T85:T115" si="39">E85=(H85+J85+L85+N85)</f>
        <v>1</v>
      </c>
    </row>
    <row r="86" spans="1:20" ht="89.25" customHeight="1">
      <c r="A86" s="36">
        <v>111</v>
      </c>
      <c r="B86" s="11" t="s">
        <v>243</v>
      </c>
      <c r="C86" s="9" t="s">
        <v>74</v>
      </c>
      <c r="D86" s="9"/>
      <c r="E86" s="21">
        <v>400000</v>
      </c>
      <c r="F86" s="21"/>
      <c r="G86" s="42" t="s">
        <v>32</v>
      </c>
      <c r="H86" s="10">
        <f t="shared" si="35"/>
        <v>52000</v>
      </c>
      <c r="I86" s="42" t="s">
        <v>30</v>
      </c>
      <c r="J86" s="19">
        <f t="shared" si="36"/>
        <v>8000</v>
      </c>
      <c r="K86" s="42" t="s">
        <v>72</v>
      </c>
      <c r="L86" s="14">
        <f t="shared" si="34"/>
        <v>88000</v>
      </c>
      <c r="M86" s="43" t="s">
        <v>76</v>
      </c>
      <c r="N86" s="16">
        <f t="shared" si="37"/>
        <v>252000</v>
      </c>
      <c r="O86" s="34" t="b">
        <f t="shared" si="38"/>
        <v>0</v>
      </c>
      <c r="P86" s="40"/>
      <c r="Q86" s="40"/>
      <c r="R86" s="40"/>
      <c r="S86" s="40"/>
      <c r="T86" s="1" t="b">
        <f t="shared" si="39"/>
        <v>1</v>
      </c>
    </row>
    <row r="87" spans="1:20" ht="84.75" customHeight="1">
      <c r="A87" s="36">
        <v>113</v>
      </c>
      <c r="B87" s="11" t="s">
        <v>236</v>
      </c>
      <c r="C87" s="9" t="s">
        <v>74</v>
      </c>
      <c r="D87" s="9"/>
      <c r="E87" s="21">
        <v>120000</v>
      </c>
      <c r="F87" s="21"/>
      <c r="G87" s="42" t="s">
        <v>32</v>
      </c>
      <c r="H87" s="10">
        <f t="shared" si="35"/>
        <v>15600</v>
      </c>
      <c r="I87" s="42" t="s">
        <v>30</v>
      </c>
      <c r="J87" s="19">
        <f t="shared" si="36"/>
        <v>2400</v>
      </c>
      <c r="K87" s="157" t="s">
        <v>13</v>
      </c>
      <c r="L87" s="14">
        <f t="shared" si="34"/>
        <v>18000</v>
      </c>
      <c r="M87" s="158" t="s">
        <v>11</v>
      </c>
      <c r="N87" s="16">
        <f t="shared" si="37"/>
        <v>84000</v>
      </c>
      <c r="O87" s="34" t="b">
        <f>N87+L87+H87=E87</f>
        <v>0</v>
      </c>
      <c r="P87" s="40"/>
      <c r="Q87" s="40"/>
      <c r="R87" s="40"/>
      <c r="S87" s="40"/>
      <c r="T87" s="1" t="b">
        <f t="shared" si="39"/>
        <v>1</v>
      </c>
    </row>
    <row r="88" spans="1:20" ht="86.25" customHeight="1">
      <c r="A88" s="36">
        <v>114</v>
      </c>
      <c r="B88" s="11" t="s">
        <v>237</v>
      </c>
      <c r="C88" s="9" t="s">
        <v>74</v>
      </c>
      <c r="D88" s="9"/>
      <c r="E88" s="21">
        <v>425000</v>
      </c>
      <c r="F88" s="21"/>
      <c r="G88" s="42" t="s">
        <v>19</v>
      </c>
      <c r="H88" s="10">
        <f t="shared" si="35"/>
        <v>42500</v>
      </c>
      <c r="I88" s="42" t="s">
        <v>31</v>
      </c>
      <c r="J88" s="19">
        <f t="shared" si="36"/>
        <v>21250</v>
      </c>
      <c r="K88" s="157" t="s">
        <v>13</v>
      </c>
      <c r="L88" s="14">
        <f t="shared" si="34"/>
        <v>63750</v>
      </c>
      <c r="M88" s="158" t="s">
        <v>11</v>
      </c>
      <c r="N88" s="16">
        <f t="shared" si="37"/>
        <v>297500</v>
      </c>
      <c r="O88" s="34" t="b">
        <f>N88+L88+H88=E88</f>
        <v>0</v>
      </c>
      <c r="P88" s="40"/>
      <c r="Q88" s="40"/>
      <c r="R88" s="40"/>
      <c r="S88" s="40"/>
      <c r="T88" s="1" t="b">
        <f t="shared" si="39"/>
        <v>1</v>
      </c>
    </row>
    <row r="89" spans="1:20" ht="101.25" customHeight="1">
      <c r="A89" s="36">
        <v>115</v>
      </c>
      <c r="B89" s="11" t="s">
        <v>233</v>
      </c>
      <c r="C89" s="9" t="s">
        <v>234</v>
      </c>
      <c r="D89" s="9"/>
      <c r="E89" s="21">
        <v>400000</v>
      </c>
      <c r="F89" s="21"/>
      <c r="G89" s="42" t="s">
        <v>32</v>
      </c>
      <c r="H89" s="10">
        <f t="shared" si="35"/>
        <v>52000</v>
      </c>
      <c r="I89" s="42" t="s">
        <v>30</v>
      </c>
      <c r="J89" s="19">
        <f t="shared" si="36"/>
        <v>8000</v>
      </c>
      <c r="K89" s="157" t="s">
        <v>13</v>
      </c>
      <c r="L89" s="14">
        <f t="shared" si="34"/>
        <v>60000</v>
      </c>
      <c r="M89" s="158" t="s">
        <v>11</v>
      </c>
      <c r="N89" s="16">
        <f t="shared" si="37"/>
        <v>280000</v>
      </c>
      <c r="O89" s="34" t="b">
        <f>N89+L89+H89=E89</f>
        <v>0</v>
      </c>
      <c r="P89" s="40"/>
      <c r="Q89" s="40"/>
      <c r="R89" s="40"/>
      <c r="S89" s="40"/>
      <c r="T89" s="1" t="b">
        <f t="shared" si="39"/>
        <v>1</v>
      </c>
    </row>
    <row r="90" spans="1:20" ht="99.75" customHeight="1">
      <c r="A90" s="36">
        <v>116</v>
      </c>
      <c r="B90" s="11" t="s">
        <v>230</v>
      </c>
      <c r="C90" s="9" t="s">
        <v>100</v>
      </c>
      <c r="D90" s="9"/>
      <c r="E90" s="21">
        <v>4000000</v>
      </c>
      <c r="F90" s="21"/>
      <c r="G90" s="42" t="s">
        <v>32</v>
      </c>
      <c r="H90" s="10">
        <f t="shared" si="35"/>
        <v>520000</v>
      </c>
      <c r="I90" s="42" t="s">
        <v>30</v>
      </c>
      <c r="J90" s="19">
        <f t="shared" si="36"/>
        <v>80000</v>
      </c>
      <c r="K90" s="157" t="s">
        <v>13</v>
      </c>
      <c r="L90" s="14">
        <f t="shared" si="34"/>
        <v>600000</v>
      </c>
      <c r="M90" s="158" t="s">
        <v>11</v>
      </c>
      <c r="N90" s="16">
        <f t="shared" si="37"/>
        <v>2800000</v>
      </c>
      <c r="O90" s="34" t="b">
        <f>N90+L90+H90=E90</f>
        <v>0</v>
      </c>
      <c r="P90" s="40"/>
      <c r="Q90" s="40"/>
      <c r="R90" s="40"/>
      <c r="S90" s="40"/>
      <c r="T90" s="1" t="b">
        <f t="shared" si="39"/>
        <v>1</v>
      </c>
    </row>
    <row r="91" spans="1:20" ht="72.75" customHeight="1">
      <c r="A91" s="36">
        <v>117</v>
      </c>
      <c r="B91" s="11" t="s">
        <v>228</v>
      </c>
      <c r="C91" s="9" t="s">
        <v>100</v>
      </c>
      <c r="D91" s="9"/>
      <c r="E91" s="21">
        <v>4000000</v>
      </c>
      <c r="F91" s="21"/>
      <c r="G91" s="42" t="s">
        <v>32</v>
      </c>
      <c r="H91" s="10">
        <f t="shared" si="35"/>
        <v>520000</v>
      </c>
      <c r="I91" s="42" t="s">
        <v>30</v>
      </c>
      <c r="J91" s="19">
        <f t="shared" si="36"/>
        <v>80000</v>
      </c>
      <c r="K91" s="157" t="s">
        <v>13</v>
      </c>
      <c r="L91" s="14">
        <f t="shared" si="34"/>
        <v>600000</v>
      </c>
      <c r="M91" s="158" t="s">
        <v>11</v>
      </c>
      <c r="N91" s="16">
        <f t="shared" si="37"/>
        <v>2800000</v>
      </c>
      <c r="O91" s="34" t="b">
        <f>N91+L91+H91=E91</f>
        <v>0</v>
      </c>
      <c r="P91" s="40"/>
      <c r="Q91" s="40"/>
      <c r="R91" s="40"/>
      <c r="S91" s="40"/>
      <c r="T91" s="1" t="b">
        <f t="shared" si="39"/>
        <v>1</v>
      </c>
    </row>
    <row r="92" spans="1:20" ht="85.5" customHeight="1">
      <c r="A92" s="36">
        <v>118</v>
      </c>
      <c r="B92" s="11" t="s">
        <v>220</v>
      </c>
      <c r="C92" s="9" t="s">
        <v>214</v>
      </c>
      <c r="D92" s="9"/>
      <c r="E92" s="21">
        <v>800000</v>
      </c>
      <c r="F92" s="21"/>
      <c r="G92" s="42" t="s">
        <v>32</v>
      </c>
      <c r="H92" s="10">
        <f t="shared" si="35"/>
        <v>104000</v>
      </c>
      <c r="I92" s="42" t="s">
        <v>30</v>
      </c>
      <c r="J92" s="19">
        <f t="shared" si="36"/>
        <v>16000</v>
      </c>
      <c r="K92" s="157" t="s">
        <v>13</v>
      </c>
      <c r="L92" s="14">
        <f t="shared" si="34"/>
        <v>120000</v>
      </c>
      <c r="M92" s="158" t="s">
        <v>11</v>
      </c>
      <c r="N92" s="16">
        <f t="shared" si="37"/>
        <v>560000</v>
      </c>
      <c r="P92" s="40"/>
      <c r="Q92" s="40"/>
      <c r="R92" s="40"/>
      <c r="S92" s="40"/>
      <c r="T92" s="1" t="b">
        <f t="shared" si="39"/>
        <v>1</v>
      </c>
    </row>
    <row r="93" spans="1:20" ht="84" customHeight="1">
      <c r="A93" s="36">
        <v>119</v>
      </c>
      <c r="B93" s="11" t="s">
        <v>225</v>
      </c>
      <c r="C93" s="9" t="s">
        <v>115</v>
      </c>
      <c r="D93" s="9"/>
      <c r="E93" s="21">
        <v>2000000</v>
      </c>
      <c r="F93" s="21"/>
      <c r="G93" s="42" t="s">
        <v>32</v>
      </c>
      <c r="H93" s="10">
        <f t="shared" si="35"/>
        <v>260000</v>
      </c>
      <c r="I93" s="42" t="s">
        <v>30</v>
      </c>
      <c r="J93" s="19">
        <f t="shared" si="36"/>
        <v>40000</v>
      </c>
      <c r="K93" s="42" t="s">
        <v>13</v>
      </c>
      <c r="L93" s="14">
        <f t="shared" si="34"/>
        <v>300000</v>
      </c>
      <c r="M93" s="43" t="s">
        <v>11</v>
      </c>
      <c r="N93" s="16">
        <f t="shared" si="37"/>
        <v>1400000</v>
      </c>
      <c r="O93" s="34" t="b">
        <f>N93+L93+H93=E93</f>
        <v>0</v>
      </c>
      <c r="P93" s="40"/>
      <c r="Q93" s="40"/>
      <c r="R93" s="40"/>
      <c r="S93" s="40"/>
      <c r="T93" s="1" t="b">
        <f t="shared" si="39"/>
        <v>1</v>
      </c>
    </row>
    <row r="94" spans="1:20" ht="68.25" customHeight="1">
      <c r="A94" s="36">
        <v>120</v>
      </c>
      <c r="B94" s="11" t="s">
        <v>224</v>
      </c>
      <c r="C94" s="9" t="s">
        <v>115</v>
      </c>
      <c r="D94" s="9"/>
      <c r="E94" s="21">
        <v>1150000</v>
      </c>
      <c r="F94" s="21"/>
      <c r="G94" s="42" t="s">
        <v>32</v>
      </c>
      <c r="H94" s="10">
        <f t="shared" si="35"/>
        <v>149500</v>
      </c>
      <c r="I94" s="42" t="s">
        <v>30</v>
      </c>
      <c r="J94" s="19">
        <f t="shared" si="36"/>
        <v>23000</v>
      </c>
      <c r="K94" s="42" t="s">
        <v>13</v>
      </c>
      <c r="L94" s="14">
        <f t="shared" si="34"/>
        <v>172500</v>
      </c>
      <c r="M94" s="43" t="s">
        <v>11</v>
      </c>
      <c r="N94" s="16">
        <f t="shared" si="37"/>
        <v>805000</v>
      </c>
      <c r="P94" s="40"/>
      <c r="Q94" s="40"/>
      <c r="R94" s="40"/>
      <c r="S94" s="40"/>
      <c r="T94" s="1" t="b">
        <f t="shared" si="39"/>
        <v>1</v>
      </c>
    </row>
    <row r="95" spans="1:20" ht="85.5" customHeight="1">
      <c r="A95" s="36">
        <v>121</v>
      </c>
      <c r="B95" s="11" t="s">
        <v>218</v>
      </c>
      <c r="C95" s="9" t="s">
        <v>214</v>
      </c>
      <c r="D95" s="9"/>
      <c r="E95" s="21">
        <v>1000000</v>
      </c>
      <c r="F95" s="21"/>
      <c r="G95" s="42" t="s">
        <v>32</v>
      </c>
      <c r="H95" s="10">
        <f t="shared" si="35"/>
        <v>130000</v>
      </c>
      <c r="I95" s="42" t="s">
        <v>30</v>
      </c>
      <c r="J95" s="19">
        <f t="shared" si="36"/>
        <v>20000</v>
      </c>
      <c r="K95" s="42" t="s">
        <v>13</v>
      </c>
      <c r="L95" s="20">
        <f t="shared" si="34"/>
        <v>150000</v>
      </c>
      <c r="M95" s="43" t="s">
        <v>11</v>
      </c>
      <c r="N95" s="16">
        <f t="shared" si="37"/>
        <v>700000</v>
      </c>
      <c r="O95" s="34" t="b">
        <f>N95+L95+H95=E95</f>
        <v>0</v>
      </c>
      <c r="P95" s="40"/>
      <c r="Q95" s="40"/>
      <c r="R95" s="40"/>
      <c r="S95" s="40"/>
      <c r="T95" s="1" t="b">
        <f t="shared" si="39"/>
        <v>1</v>
      </c>
    </row>
    <row r="96" spans="1:20" ht="85.5" customHeight="1">
      <c r="A96" s="36">
        <v>122</v>
      </c>
      <c r="B96" s="11" t="s">
        <v>215</v>
      </c>
      <c r="C96" s="9" t="s">
        <v>214</v>
      </c>
      <c r="D96" s="9"/>
      <c r="E96" s="21">
        <v>500000</v>
      </c>
      <c r="F96" s="21"/>
      <c r="G96" s="42" t="s">
        <v>32</v>
      </c>
      <c r="H96" s="10">
        <f t="shared" si="35"/>
        <v>65000</v>
      </c>
      <c r="I96" s="42" t="s">
        <v>30</v>
      </c>
      <c r="J96" s="19">
        <f t="shared" si="36"/>
        <v>10000</v>
      </c>
      <c r="K96" s="157" t="s">
        <v>13</v>
      </c>
      <c r="L96" s="14">
        <f t="shared" si="34"/>
        <v>75000</v>
      </c>
      <c r="M96" s="43" t="s">
        <v>11</v>
      </c>
      <c r="N96" s="16">
        <f t="shared" si="37"/>
        <v>350000</v>
      </c>
      <c r="O96" s="34" t="b">
        <f>N96+L96+H96=E96</f>
        <v>0</v>
      </c>
      <c r="P96" s="40"/>
      <c r="Q96" s="40"/>
      <c r="R96" s="40"/>
      <c r="S96" s="40"/>
      <c r="T96" s="1" t="b">
        <f t="shared" si="39"/>
        <v>1</v>
      </c>
    </row>
    <row r="97" spans="1:20" ht="81.75" customHeight="1">
      <c r="A97" s="36">
        <v>123</v>
      </c>
      <c r="B97" s="11" t="s">
        <v>216</v>
      </c>
      <c r="C97" s="9" t="s">
        <v>214</v>
      </c>
      <c r="D97" s="9"/>
      <c r="E97" s="21">
        <v>150000</v>
      </c>
      <c r="F97" s="21"/>
      <c r="G97" s="42" t="s">
        <v>32</v>
      </c>
      <c r="H97" s="10">
        <f t="shared" si="35"/>
        <v>19500</v>
      </c>
      <c r="I97" s="42" t="s">
        <v>30</v>
      </c>
      <c r="J97" s="19">
        <f t="shared" si="36"/>
        <v>3000</v>
      </c>
      <c r="K97" s="157" t="s">
        <v>13</v>
      </c>
      <c r="L97" s="14">
        <f t="shared" si="34"/>
        <v>22500</v>
      </c>
      <c r="M97" s="43" t="s">
        <v>11</v>
      </c>
      <c r="N97" s="16">
        <f t="shared" si="37"/>
        <v>105000</v>
      </c>
      <c r="O97" s="34" t="b">
        <f>N97+L97+H97=E97</f>
        <v>0</v>
      </c>
      <c r="P97" s="40"/>
      <c r="Q97" s="40"/>
      <c r="R97" s="40"/>
      <c r="S97" s="40"/>
      <c r="T97" s="1" t="b">
        <f t="shared" si="39"/>
        <v>1</v>
      </c>
    </row>
    <row r="98" spans="1:20" ht="72" customHeight="1">
      <c r="A98" s="36">
        <v>124</v>
      </c>
      <c r="B98" s="11" t="s">
        <v>210</v>
      </c>
      <c r="C98" s="9" t="s">
        <v>108</v>
      </c>
      <c r="D98" s="9"/>
      <c r="E98" s="15">
        <v>300000</v>
      </c>
      <c r="F98" s="15"/>
      <c r="G98" s="42" t="s">
        <v>32</v>
      </c>
      <c r="H98" s="19">
        <f t="shared" si="35"/>
        <v>39000</v>
      </c>
      <c r="I98" s="42" t="s">
        <v>30</v>
      </c>
      <c r="J98" s="19">
        <f t="shared" si="36"/>
        <v>6000</v>
      </c>
      <c r="K98" s="42" t="s">
        <v>13</v>
      </c>
      <c r="L98" s="20">
        <f t="shared" si="34"/>
        <v>45000</v>
      </c>
      <c r="M98" s="43" t="s">
        <v>11</v>
      </c>
      <c r="N98" s="27">
        <f t="shared" si="37"/>
        <v>210000</v>
      </c>
      <c r="O98" s="34" t="b">
        <f>N98+L98+H98=E98</f>
        <v>0</v>
      </c>
      <c r="P98" s="40"/>
      <c r="Q98" s="40"/>
      <c r="R98" s="40"/>
      <c r="S98" s="40"/>
      <c r="T98" s="1" t="b">
        <f t="shared" si="39"/>
        <v>1</v>
      </c>
    </row>
    <row r="99" spans="1:20" ht="68.25" customHeight="1">
      <c r="A99" s="36">
        <v>125</v>
      </c>
      <c r="B99" s="11" t="s">
        <v>211</v>
      </c>
      <c r="C99" s="9" t="s">
        <v>212</v>
      </c>
      <c r="D99" s="9"/>
      <c r="E99" s="15">
        <v>2500000</v>
      </c>
      <c r="F99" s="15"/>
      <c r="G99" s="42" t="s">
        <v>32</v>
      </c>
      <c r="H99" s="19">
        <f t="shared" si="35"/>
        <v>325000</v>
      </c>
      <c r="I99" s="42" t="s">
        <v>30</v>
      </c>
      <c r="J99" s="19">
        <f t="shared" si="36"/>
        <v>50000</v>
      </c>
      <c r="K99" s="42" t="s">
        <v>13</v>
      </c>
      <c r="L99" s="20">
        <f t="shared" si="34"/>
        <v>375000</v>
      </c>
      <c r="M99" s="43" t="s">
        <v>11</v>
      </c>
      <c r="N99" s="27">
        <f t="shared" si="37"/>
        <v>1750000</v>
      </c>
      <c r="O99" s="34" t="b">
        <f t="shared" ref="O99:O114" si="40">N99+L99+H99=E99</f>
        <v>0</v>
      </c>
      <c r="P99" s="40"/>
      <c r="Q99" s="40"/>
      <c r="R99" s="40"/>
      <c r="S99" s="40"/>
      <c r="T99" s="1" t="b">
        <f t="shared" si="39"/>
        <v>1</v>
      </c>
    </row>
    <row r="100" spans="1:20" ht="50.25" customHeight="1">
      <c r="A100" s="36">
        <v>126</v>
      </c>
      <c r="B100" s="11" t="s">
        <v>241</v>
      </c>
      <c r="C100" s="9" t="s">
        <v>212</v>
      </c>
      <c r="D100" s="9"/>
      <c r="E100" s="21">
        <v>4000000</v>
      </c>
      <c r="F100" s="21"/>
      <c r="G100" s="42" t="s">
        <v>32</v>
      </c>
      <c r="H100" s="10">
        <f t="shared" si="35"/>
        <v>520000</v>
      </c>
      <c r="I100" s="42" t="s">
        <v>30</v>
      </c>
      <c r="J100" s="19">
        <f t="shared" si="36"/>
        <v>80000</v>
      </c>
      <c r="K100" s="157" t="s">
        <v>13</v>
      </c>
      <c r="L100" s="20">
        <f t="shared" si="34"/>
        <v>600000</v>
      </c>
      <c r="M100" s="43" t="s">
        <v>11</v>
      </c>
      <c r="N100" s="16">
        <f t="shared" si="37"/>
        <v>2800000</v>
      </c>
      <c r="O100" s="34" t="b">
        <f t="shared" si="40"/>
        <v>0</v>
      </c>
      <c r="P100" s="40"/>
      <c r="Q100" s="40"/>
      <c r="R100" s="40"/>
      <c r="S100" s="40"/>
      <c r="T100" s="1" t="b">
        <f t="shared" si="39"/>
        <v>1</v>
      </c>
    </row>
    <row r="101" spans="1:20" ht="56.25" customHeight="1">
      <c r="A101" s="36">
        <v>127</v>
      </c>
      <c r="B101" s="11" t="s">
        <v>208</v>
      </c>
      <c r="C101" s="9" t="s">
        <v>108</v>
      </c>
      <c r="D101" s="9"/>
      <c r="E101" s="21">
        <v>600000</v>
      </c>
      <c r="F101" s="21"/>
      <c r="G101" s="42" t="s">
        <v>32</v>
      </c>
      <c r="H101" s="10">
        <f t="shared" si="35"/>
        <v>78000</v>
      </c>
      <c r="I101" s="42" t="s">
        <v>30</v>
      </c>
      <c r="J101" s="19">
        <f t="shared" si="36"/>
        <v>12000</v>
      </c>
      <c r="K101" s="157" t="s">
        <v>13</v>
      </c>
      <c r="L101" s="14">
        <f t="shared" si="34"/>
        <v>90000</v>
      </c>
      <c r="M101" s="43" t="s">
        <v>11</v>
      </c>
      <c r="N101" s="16">
        <f t="shared" si="37"/>
        <v>420000</v>
      </c>
      <c r="O101" s="34" t="b">
        <f t="shared" si="40"/>
        <v>0</v>
      </c>
      <c r="P101" s="40"/>
      <c r="Q101" s="40"/>
      <c r="R101" s="40"/>
      <c r="S101" s="40"/>
      <c r="T101" s="1" t="b">
        <f t="shared" si="39"/>
        <v>1</v>
      </c>
    </row>
    <row r="102" spans="1:20" ht="84" customHeight="1">
      <c r="A102" s="36">
        <v>128</v>
      </c>
      <c r="B102" s="11" t="s">
        <v>209</v>
      </c>
      <c r="C102" s="9" t="s">
        <v>108</v>
      </c>
      <c r="D102" s="9"/>
      <c r="E102" s="15">
        <v>300000</v>
      </c>
      <c r="F102" s="15"/>
      <c r="G102" s="42" t="s">
        <v>32</v>
      </c>
      <c r="H102" s="10">
        <f t="shared" si="35"/>
        <v>39000</v>
      </c>
      <c r="I102" s="42" t="s">
        <v>30</v>
      </c>
      <c r="J102" s="19">
        <f t="shared" si="36"/>
        <v>6000</v>
      </c>
      <c r="K102" s="157" t="s">
        <v>13</v>
      </c>
      <c r="L102" s="20">
        <f t="shared" si="34"/>
        <v>45000</v>
      </c>
      <c r="M102" s="43" t="s">
        <v>11</v>
      </c>
      <c r="N102" s="16">
        <f t="shared" si="37"/>
        <v>210000</v>
      </c>
      <c r="O102" s="34" t="b">
        <f t="shared" si="40"/>
        <v>0</v>
      </c>
      <c r="P102" s="40"/>
      <c r="Q102" s="40"/>
      <c r="R102" s="40"/>
      <c r="S102" s="40"/>
      <c r="T102" s="1" t="b">
        <f t="shared" si="39"/>
        <v>1</v>
      </c>
    </row>
    <row r="103" spans="1:20" ht="78.75">
      <c r="A103" s="36">
        <v>129</v>
      </c>
      <c r="B103" s="11" t="s">
        <v>200</v>
      </c>
      <c r="C103" s="9" t="s">
        <v>149</v>
      </c>
      <c r="D103" s="9"/>
      <c r="E103" s="15">
        <v>300000</v>
      </c>
      <c r="F103" s="15"/>
      <c r="G103" s="42" t="s">
        <v>32</v>
      </c>
      <c r="H103" s="19">
        <f t="shared" si="35"/>
        <v>39000</v>
      </c>
      <c r="I103" s="42" t="s">
        <v>30</v>
      </c>
      <c r="J103" s="19">
        <f t="shared" si="36"/>
        <v>6000</v>
      </c>
      <c r="K103" s="157" t="s">
        <v>13</v>
      </c>
      <c r="L103" s="20">
        <f t="shared" si="34"/>
        <v>45000</v>
      </c>
      <c r="M103" s="43" t="s">
        <v>11</v>
      </c>
      <c r="N103" s="27">
        <f t="shared" si="37"/>
        <v>210000</v>
      </c>
      <c r="O103" s="34" t="b">
        <f t="shared" si="40"/>
        <v>0</v>
      </c>
      <c r="P103" s="40"/>
      <c r="Q103" s="40"/>
      <c r="R103" s="40"/>
      <c r="S103" s="40"/>
      <c r="T103" s="1" t="b">
        <f t="shared" si="39"/>
        <v>1</v>
      </c>
    </row>
    <row r="104" spans="1:20" ht="90" customHeight="1">
      <c r="A104" s="36">
        <v>130</v>
      </c>
      <c r="B104" s="11" t="s">
        <v>201</v>
      </c>
      <c r="C104" s="9" t="s">
        <v>83</v>
      </c>
      <c r="D104" s="9"/>
      <c r="E104" s="15">
        <v>1000000</v>
      </c>
      <c r="F104" s="15"/>
      <c r="G104" s="42" t="s">
        <v>32</v>
      </c>
      <c r="H104" s="19">
        <f t="shared" si="35"/>
        <v>130000</v>
      </c>
      <c r="I104" s="42" t="s">
        <v>30</v>
      </c>
      <c r="J104" s="19">
        <f t="shared" si="36"/>
        <v>20000</v>
      </c>
      <c r="K104" s="42" t="s">
        <v>13</v>
      </c>
      <c r="L104" s="20">
        <f t="shared" si="34"/>
        <v>150000</v>
      </c>
      <c r="M104" s="43" t="s">
        <v>11</v>
      </c>
      <c r="N104" s="27">
        <f t="shared" si="37"/>
        <v>700000</v>
      </c>
      <c r="O104" s="34" t="b">
        <f t="shared" si="40"/>
        <v>0</v>
      </c>
      <c r="P104" s="40"/>
      <c r="Q104" s="40"/>
      <c r="R104" s="40"/>
      <c r="S104" s="40"/>
      <c r="T104" s="1" t="b">
        <f t="shared" si="39"/>
        <v>1</v>
      </c>
    </row>
    <row r="105" spans="1:20" ht="80.25" customHeight="1">
      <c r="A105" s="36">
        <v>131</v>
      </c>
      <c r="B105" s="11" t="s">
        <v>202</v>
      </c>
      <c r="C105" s="9" t="s">
        <v>74</v>
      </c>
      <c r="D105" s="9"/>
      <c r="E105" s="15">
        <v>126000</v>
      </c>
      <c r="F105" s="15"/>
      <c r="G105" s="42" t="s">
        <v>32</v>
      </c>
      <c r="H105" s="10">
        <f t="shared" si="35"/>
        <v>16380</v>
      </c>
      <c r="I105" s="42" t="s">
        <v>30</v>
      </c>
      <c r="J105" s="19">
        <f t="shared" si="36"/>
        <v>2520</v>
      </c>
      <c r="K105" s="42" t="s">
        <v>13</v>
      </c>
      <c r="L105" s="20">
        <f t="shared" si="34"/>
        <v>18900</v>
      </c>
      <c r="M105" s="43" t="s">
        <v>11</v>
      </c>
      <c r="N105" s="16">
        <f t="shared" si="37"/>
        <v>88200</v>
      </c>
      <c r="O105" s="34" t="b">
        <f t="shared" si="40"/>
        <v>0</v>
      </c>
      <c r="P105" s="40"/>
      <c r="Q105" s="40"/>
      <c r="R105" s="40"/>
      <c r="S105" s="40"/>
      <c r="T105" s="1" t="b">
        <f t="shared" si="39"/>
        <v>1</v>
      </c>
    </row>
    <row r="106" spans="1:20" ht="64.5" customHeight="1">
      <c r="A106" s="36">
        <v>132</v>
      </c>
      <c r="B106" s="11" t="s">
        <v>198</v>
      </c>
      <c r="C106" s="9" t="s">
        <v>96</v>
      </c>
      <c r="D106" s="9"/>
      <c r="E106" s="21">
        <v>3000000</v>
      </c>
      <c r="F106" s="21"/>
      <c r="G106" s="42" t="s">
        <v>32</v>
      </c>
      <c r="H106" s="10">
        <f t="shared" si="35"/>
        <v>390000</v>
      </c>
      <c r="I106" s="42" t="s">
        <v>30</v>
      </c>
      <c r="J106" s="19">
        <f t="shared" si="36"/>
        <v>60000</v>
      </c>
      <c r="K106" s="157" t="s">
        <v>13</v>
      </c>
      <c r="L106" s="14">
        <f t="shared" si="34"/>
        <v>450000</v>
      </c>
      <c r="M106" s="43" t="s">
        <v>11</v>
      </c>
      <c r="N106" s="16">
        <f t="shared" si="37"/>
        <v>2100000</v>
      </c>
      <c r="O106" s="34" t="b">
        <f t="shared" si="40"/>
        <v>0</v>
      </c>
      <c r="P106" s="40"/>
      <c r="Q106" s="40"/>
      <c r="R106" s="40"/>
      <c r="S106" s="40"/>
      <c r="T106" s="1" t="b">
        <f t="shared" si="39"/>
        <v>1</v>
      </c>
    </row>
    <row r="107" spans="1:20" ht="55.5" customHeight="1">
      <c r="A107" s="36">
        <v>133</v>
      </c>
      <c r="B107" s="11" t="s">
        <v>199</v>
      </c>
      <c r="C107" s="9" t="s">
        <v>149</v>
      </c>
      <c r="D107" s="9"/>
      <c r="E107" s="15">
        <v>750000</v>
      </c>
      <c r="F107" s="15"/>
      <c r="G107" s="42" t="s">
        <v>19</v>
      </c>
      <c r="H107" s="19">
        <f t="shared" si="35"/>
        <v>75000</v>
      </c>
      <c r="I107" s="42" t="s">
        <v>14</v>
      </c>
      <c r="J107" s="19">
        <f t="shared" si="36"/>
        <v>45000</v>
      </c>
      <c r="K107" s="156" t="s">
        <v>13</v>
      </c>
      <c r="L107" s="20">
        <f t="shared" si="34"/>
        <v>112500</v>
      </c>
      <c r="M107" s="43" t="s">
        <v>18</v>
      </c>
      <c r="N107" s="27">
        <f t="shared" si="37"/>
        <v>517499.99999999994</v>
      </c>
      <c r="O107" s="34" t="b">
        <f t="shared" si="40"/>
        <v>0</v>
      </c>
      <c r="P107" s="40"/>
      <c r="Q107" s="40"/>
      <c r="R107" s="40"/>
      <c r="S107" s="40"/>
      <c r="T107" s="1" t="b">
        <f t="shared" si="39"/>
        <v>1</v>
      </c>
    </row>
    <row r="108" spans="1:20" ht="70.5" customHeight="1">
      <c r="A108" s="36">
        <v>134</v>
      </c>
      <c r="B108" s="11" t="s">
        <v>193</v>
      </c>
      <c r="C108" s="9" t="s">
        <v>81</v>
      </c>
      <c r="D108" s="9"/>
      <c r="E108" s="21">
        <v>2000000</v>
      </c>
      <c r="F108" s="21"/>
      <c r="G108" s="42" t="s">
        <v>20</v>
      </c>
      <c r="H108" s="10">
        <f t="shared" si="35"/>
        <v>360000</v>
      </c>
      <c r="I108" s="42" t="s">
        <v>30</v>
      </c>
      <c r="J108" s="19">
        <f t="shared" si="36"/>
        <v>40000</v>
      </c>
      <c r="K108" s="42" t="s">
        <v>10</v>
      </c>
      <c r="L108" s="14">
        <f t="shared" si="34"/>
        <v>240000</v>
      </c>
      <c r="M108" s="43" t="s">
        <v>12</v>
      </c>
      <c r="N108" s="16">
        <f t="shared" si="37"/>
        <v>1360000</v>
      </c>
      <c r="O108" s="34" t="b">
        <f t="shared" si="40"/>
        <v>0</v>
      </c>
      <c r="P108" s="40"/>
      <c r="Q108" s="40"/>
      <c r="R108" s="40"/>
      <c r="S108" s="40"/>
      <c r="T108" s="1" t="b">
        <f t="shared" si="39"/>
        <v>1</v>
      </c>
    </row>
    <row r="109" spans="1:20" ht="119.25" customHeight="1">
      <c r="A109" s="36">
        <v>135</v>
      </c>
      <c r="B109" s="11" t="s">
        <v>191</v>
      </c>
      <c r="C109" s="9" t="s">
        <v>168</v>
      </c>
      <c r="D109" s="9"/>
      <c r="E109" s="21">
        <v>800000</v>
      </c>
      <c r="F109" s="21"/>
      <c r="G109" s="42" t="s">
        <v>20</v>
      </c>
      <c r="H109" s="10">
        <f t="shared" si="35"/>
        <v>144000</v>
      </c>
      <c r="I109" s="42" t="s">
        <v>30</v>
      </c>
      <c r="J109" s="19">
        <f t="shared" si="36"/>
        <v>16000</v>
      </c>
      <c r="K109" s="42" t="s">
        <v>10</v>
      </c>
      <c r="L109" s="14">
        <f t="shared" si="34"/>
        <v>96000</v>
      </c>
      <c r="M109" s="43" t="s">
        <v>12</v>
      </c>
      <c r="N109" s="16">
        <f t="shared" si="37"/>
        <v>544000</v>
      </c>
      <c r="O109" s="34" t="b">
        <f t="shared" si="40"/>
        <v>0</v>
      </c>
      <c r="P109" s="40"/>
      <c r="Q109" s="40"/>
      <c r="R109" s="40"/>
      <c r="S109" s="40"/>
      <c r="T109" s="1" t="b">
        <f t="shared" si="39"/>
        <v>1</v>
      </c>
    </row>
    <row r="110" spans="1:20" ht="153.75" customHeight="1">
      <c r="A110" s="36">
        <v>136</v>
      </c>
      <c r="B110" s="11" t="s">
        <v>184</v>
      </c>
      <c r="C110" s="9" t="s">
        <v>74</v>
      </c>
      <c r="D110" s="9"/>
      <c r="E110" s="21">
        <v>350000</v>
      </c>
      <c r="F110" s="21"/>
      <c r="G110" s="42" t="s">
        <v>10</v>
      </c>
      <c r="H110" s="10">
        <f t="shared" si="35"/>
        <v>42000</v>
      </c>
      <c r="I110" s="42" t="s">
        <v>31</v>
      </c>
      <c r="J110" s="19">
        <f t="shared" si="36"/>
        <v>17500</v>
      </c>
      <c r="K110" s="42" t="s">
        <v>13</v>
      </c>
      <c r="L110" s="14">
        <f t="shared" si="34"/>
        <v>52500</v>
      </c>
      <c r="M110" s="43" t="s">
        <v>12</v>
      </c>
      <c r="N110" s="16">
        <f t="shared" si="37"/>
        <v>238000.00000000003</v>
      </c>
      <c r="O110" s="34" t="b">
        <f t="shared" si="40"/>
        <v>0</v>
      </c>
      <c r="P110" s="40"/>
      <c r="Q110" s="40"/>
      <c r="R110" s="40"/>
      <c r="S110" s="40"/>
      <c r="T110" s="1" t="b">
        <f t="shared" si="39"/>
        <v>1</v>
      </c>
    </row>
    <row r="111" spans="1:20" ht="94.5" customHeight="1">
      <c r="A111" s="36">
        <v>137</v>
      </c>
      <c r="B111" s="11" t="s">
        <v>171</v>
      </c>
      <c r="C111" s="9" t="s">
        <v>81</v>
      </c>
      <c r="D111" s="9"/>
      <c r="E111" s="21">
        <v>350000</v>
      </c>
      <c r="F111" s="21"/>
      <c r="G111" s="42" t="s">
        <v>32</v>
      </c>
      <c r="H111" s="10">
        <f t="shared" si="35"/>
        <v>45500</v>
      </c>
      <c r="I111" s="42" t="s">
        <v>30</v>
      </c>
      <c r="J111" s="19">
        <f t="shared" si="36"/>
        <v>7000</v>
      </c>
      <c r="K111" s="157" t="s">
        <v>13</v>
      </c>
      <c r="L111" s="14">
        <f t="shared" si="34"/>
        <v>52500</v>
      </c>
      <c r="M111" s="158" t="s">
        <v>11</v>
      </c>
      <c r="N111" s="16">
        <f t="shared" si="37"/>
        <v>244999.99999999997</v>
      </c>
      <c r="O111" s="34" t="b">
        <f t="shared" si="40"/>
        <v>0</v>
      </c>
      <c r="P111" s="40"/>
      <c r="Q111" s="40"/>
      <c r="R111" s="40"/>
      <c r="S111" s="40"/>
      <c r="T111" s="1" t="b">
        <f t="shared" si="39"/>
        <v>1</v>
      </c>
    </row>
    <row r="112" spans="1:20" ht="102.75" customHeight="1">
      <c r="A112" s="36">
        <v>138</v>
      </c>
      <c r="B112" s="11" t="s">
        <v>172</v>
      </c>
      <c r="C112" s="9" t="s">
        <v>81</v>
      </c>
      <c r="D112" s="9"/>
      <c r="E112" s="21">
        <v>700000</v>
      </c>
      <c r="F112" s="21"/>
      <c r="G112" s="42" t="s">
        <v>19</v>
      </c>
      <c r="H112" s="10">
        <f t="shared" si="35"/>
        <v>70000</v>
      </c>
      <c r="I112" s="42" t="s">
        <v>14</v>
      </c>
      <c r="J112" s="19">
        <f t="shared" si="36"/>
        <v>42000</v>
      </c>
      <c r="K112" s="42" t="s">
        <v>13</v>
      </c>
      <c r="L112" s="14">
        <f t="shared" si="34"/>
        <v>105000</v>
      </c>
      <c r="M112" s="43" t="s">
        <v>18</v>
      </c>
      <c r="N112" s="16">
        <f t="shared" si="37"/>
        <v>482999.99999999994</v>
      </c>
      <c r="O112" s="34" t="b">
        <f t="shared" si="40"/>
        <v>0</v>
      </c>
      <c r="P112" s="40"/>
      <c r="Q112" s="40"/>
      <c r="R112" s="40"/>
      <c r="S112" s="40"/>
      <c r="T112" s="1" t="b">
        <f t="shared" si="39"/>
        <v>1</v>
      </c>
    </row>
    <row r="113" spans="1:20" ht="90.75" customHeight="1">
      <c r="A113" s="36">
        <v>139</v>
      </c>
      <c r="B113" s="11" t="s">
        <v>163</v>
      </c>
      <c r="C113" s="9" t="s">
        <v>152</v>
      </c>
      <c r="D113" s="9"/>
      <c r="E113" s="21">
        <v>300000</v>
      </c>
      <c r="F113" s="21"/>
      <c r="G113" s="42" t="s">
        <v>32</v>
      </c>
      <c r="H113" s="10">
        <f t="shared" si="35"/>
        <v>39000</v>
      </c>
      <c r="I113" s="42" t="s">
        <v>30</v>
      </c>
      <c r="J113" s="19">
        <f t="shared" si="36"/>
        <v>6000</v>
      </c>
      <c r="K113" s="42" t="s">
        <v>72</v>
      </c>
      <c r="L113" s="14">
        <f t="shared" si="34"/>
        <v>66000</v>
      </c>
      <c r="M113" s="43" t="s">
        <v>76</v>
      </c>
      <c r="N113" s="16">
        <f t="shared" si="37"/>
        <v>189000</v>
      </c>
      <c r="O113" s="34" t="b">
        <f t="shared" si="40"/>
        <v>0</v>
      </c>
      <c r="P113" s="40"/>
      <c r="Q113" s="40"/>
      <c r="R113" s="40"/>
      <c r="S113" s="40"/>
      <c r="T113" s="1" t="b">
        <f t="shared" si="39"/>
        <v>1</v>
      </c>
    </row>
    <row r="114" spans="1:20" ht="88.5" customHeight="1">
      <c r="A114" s="36">
        <v>140</v>
      </c>
      <c r="B114" s="11" t="s">
        <v>167</v>
      </c>
      <c r="C114" s="9" t="s">
        <v>168</v>
      </c>
      <c r="D114" s="9"/>
      <c r="E114" s="21">
        <v>1500000</v>
      </c>
      <c r="F114" s="21"/>
      <c r="G114" s="42" t="s">
        <v>19</v>
      </c>
      <c r="H114" s="10">
        <f t="shared" si="35"/>
        <v>150000</v>
      </c>
      <c r="I114" s="42" t="s">
        <v>31</v>
      </c>
      <c r="J114" s="19">
        <f t="shared" si="36"/>
        <v>75000</v>
      </c>
      <c r="K114" s="157" t="s">
        <v>13</v>
      </c>
      <c r="L114" s="14">
        <f t="shared" si="34"/>
        <v>225000</v>
      </c>
      <c r="M114" s="158" t="s">
        <v>11</v>
      </c>
      <c r="N114" s="16">
        <f t="shared" si="37"/>
        <v>1050000</v>
      </c>
      <c r="O114" s="34" t="b">
        <f t="shared" si="40"/>
        <v>0</v>
      </c>
      <c r="P114" s="40"/>
      <c r="Q114" s="40"/>
      <c r="R114" s="40"/>
      <c r="S114" s="40"/>
      <c r="T114" s="1" t="b">
        <f t="shared" si="39"/>
        <v>1</v>
      </c>
    </row>
    <row r="115" spans="1:20">
      <c r="B115" s="5" t="s">
        <v>246</v>
      </c>
      <c r="E115" s="134">
        <f>SUM(E5:E114)</f>
        <v>137973750</v>
      </c>
      <c r="F115" s="134"/>
      <c r="G115" s="134"/>
      <c r="H115" s="134">
        <f>SUM(H5:H114)</f>
        <v>17290737.5</v>
      </c>
      <c r="I115" s="134"/>
      <c r="J115" s="134">
        <f>SUM(J5:J114)</f>
        <v>4235965</v>
      </c>
      <c r="K115" s="134"/>
      <c r="L115" s="134">
        <f>SUM(L5:L114)</f>
        <v>23516102.5</v>
      </c>
      <c r="M115" s="134"/>
      <c r="N115" s="134">
        <f>SUM(N5:N114)</f>
        <v>92930945</v>
      </c>
      <c r="O115" s="34" t="b">
        <f t="shared" si="13"/>
        <v>0</v>
      </c>
      <c r="T115" s="1" t="b">
        <f t="shared" si="39"/>
        <v>1</v>
      </c>
    </row>
    <row r="116" spans="1:20" s="24" customFormat="1">
      <c r="A116" s="38"/>
      <c r="B116" s="22" t="s">
        <v>7</v>
      </c>
      <c r="C116" s="23"/>
      <c r="D116" s="23"/>
      <c r="E116" s="23"/>
      <c r="F116" s="23"/>
      <c r="H116" s="223">
        <f>H115+J115</f>
        <v>21526702.5</v>
      </c>
      <c r="I116" s="224"/>
      <c r="J116" s="224"/>
      <c r="K116" s="31"/>
      <c r="L116" s="26"/>
      <c r="M116" s="33"/>
      <c r="N116" s="25"/>
      <c r="O116" s="34" t="b">
        <f t="shared" si="13"/>
        <v>0</v>
      </c>
      <c r="P116" s="41"/>
      <c r="Q116" s="41"/>
      <c r="R116" s="41"/>
      <c r="S116" s="41"/>
    </row>
  </sheetData>
  <mergeCells count="16">
    <mergeCell ref="B1:N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P3:P4"/>
    <mergeCell ref="Q3:Q4"/>
    <mergeCell ref="R3:R4"/>
    <mergeCell ref="S3:S4"/>
    <mergeCell ref="H116:J116"/>
  </mergeCells>
  <pageMargins left="7.874015748031496E-2" right="0" top="0" bottom="0.39370078740157483" header="0.31496062992125984" footer="0.31496062992125984"/>
  <pageSetup paperSize="9" scale="79" fitToHeight="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"/>
  <sheetViews>
    <sheetView topLeftCell="A46" zoomScaleNormal="100" workbookViewId="0">
      <pane ySplit="2445" activePane="bottomLeft"/>
      <selection activeCell="V1" sqref="V1:V1048576"/>
      <selection pane="bottomLeft" activeCell="E6" sqref="E6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14.5703125" style="6" customWidth="1"/>
    <col min="10" max="10" width="4.7109375" style="1" customWidth="1"/>
    <col min="11" max="11" width="13" style="1" customWidth="1"/>
    <col min="12" max="12" width="14.5703125" style="6" customWidth="1"/>
    <col min="13" max="13" width="6" style="29" customWidth="1"/>
    <col min="14" max="14" width="13.140625" style="2" customWidth="1"/>
    <col min="15" max="15" width="6.28515625" style="32" customWidth="1"/>
    <col min="16" max="16" width="13.140625" style="2" customWidth="1"/>
    <col min="17" max="17" width="5.5703125" style="39" hidden="1" customWidth="1"/>
    <col min="18" max="21" width="5.28515625" style="39" hidden="1" customWidth="1"/>
    <col min="22" max="22" width="9.140625" style="1" hidden="1" customWidth="1"/>
    <col min="23" max="16384" width="9.140625" style="1"/>
  </cols>
  <sheetData>
    <row r="1" spans="1:22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2">
      <c r="B2" s="13"/>
      <c r="C2" s="94"/>
    </row>
    <row r="3" spans="1:22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18" t="s">
        <v>249</v>
      </c>
      <c r="J3" s="220" t="s">
        <v>25</v>
      </c>
      <c r="K3" s="221"/>
      <c r="L3" s="218" t="s">
        <v>249</v>
      </c>
      <c r="M3" s="220" t="s">
        <v>0</v>
      </c>
      <c r="N3" s="221"/>
      <c r="O3" s="220" t="s">
        <v>2</v>
      </c>
      <c r="P3" s="222"/>
      <c r="Q3" s="215" t="s">
        <v>26</v>
      </c>
      <c r="R3" s="215" t="s">
        <v>27</v>
      </c>
      <c r="S3" s="215" t="s">
        <v>128</v>
      </c>
      <c r="T3" s="215" t="s">
        <v>129</v>
      </c>
      <c r="U3" s="215" t="s">
        <v>130</v>
      </c>
    </row>
    <row r="4" spans="1:22" s="4" customFormat="1" ht="25.5" customHeight="1">
      <c r="A4" s="219"/>
      <c r="B4" s="219"/>
      <c r="C4" s="226"/>
      <c r="D4" s="226"/>
      <c r="E4" s="219"/>
      <c r="F4" s="219"/>
      <c r="G4" s="162" t="s">
        <v>3</v>
      </c>
      <c r="H4" s="3" t="s">
        <v>4</v>
      </c>
      <c r="I4" s="219"/>
      <c r="J4" s="162" t="s">
        <v>3</v>
      </c>
      <c r="K4" s="3" t="s">
        <v>4</v>
      </c>
      <c r="L4" s="219"/>
      <c r="M4" s="30" t="s">
        <v>3</v>
      </c>
      <c r="N4" s="3" t="s">
        <v>4</v>
      </c>
      <c r="O4" s="30" t="s">
        <v>3</v>
      </c>
      <c r="P4" s="162" t="s">
        <v>4</v>
      </c>
      <c r="Q4" s="216"/>
      <c r="R4" s="216"/>
      <c r="S4" s="216"/>
      <c r="T4" s="216"/>
      <c r="U4" s="216"/>
    </row>
    <row r="5" spans="1:22" ht="70.5" customHeight="1">
      <c r="A5" s="35">
        <v>29</v>
      </c>
      <c r="B5" s="11" t="s">
        <v>248</v>
      </c>
      <c r="C5" s="9" t="s">
        <v>74</v>
      </c>
      <c r="D5" s="9"/>
      <c r="E5" s="15">
        <v>1500000</v>
      </c>
      <c r="F5" s="21">
        <v>1500000</v>
      </c>
      <c r="G5" s="42" t="s">
        <v>32</v>
      </c>
      <c r="H5" s="19">
        <f t="shared" ref="H5:H6" si="0">E5*G5</f>
        <v>195000</v>
      </c>
      <c r="I5" s="15"/>
      <c r="J5" s="42" t="s">
        <v>30</v>
      </c>
      <c r="K5" s="19">
        <f t="shared" ref="K5:K6" si="1">E5*J5</f>
        <v>30000</v>
      </c>
      <c r="L5" s="15"/>
      <c r="M5" s="42" t="s">
        <v>13</v>
      </c>
      <c r="N5" s="20">
        <f t="shared" ref="N5:N6" si="2">E5*M5</f>
        <v>225000</v>
      </c>
      <c r="O5" s="96" t="s">
        <v>11</v>
      </c>
      <c r="P5" s="27">
        <f t="shared" ref="P5:P6" si="3">E5*O5</f>
        <v>1050000</v>
      </c>
      <c r="Q5" s="40"/>
      <c r="R5" s="40"/>
      <c r="S5" s="40"/>
      <c r="T5" s="40"/>
      <c r="U5" s="40"/>
      <c r="V5" s="1" t="b">
        <f t="shared" ref="V5:V6" si="4">E5=(H5+K5+N5+P5)</f>
        <v>1</v>
      </c>
    </row>
    <row r="6" spans="1:22" ht="55.5" customHeight="1">
      <c r="A6" s="36">
        <v>30</v>
      </c>
      <c r="B6" s="11" t="s">
        <v>90</v>
      </c>
      <c r="C6" s="9"/>
      <c r="D6" s="9" t="s">
        <v>103</v>
      </c>
      <c r="E6" s="15">
        <v>300000</v>
      </c>
      <c r="F6" s="15">
        <v>300000</v>
      </c>
      <c r="G6" s="42" t="s">
        <v>32</v>
      </c>
      <c r="H6" s="10">
        <f t="shared" si="0"/>
        <v>39000</v>
      </c>
      <c r="I6" s="15"/>
      <c r="J6" s="42" t="s">
        <v>30</v>
      </c>
      <c r="K6" s="10">
        <f t="shared" si="1"/>
        <v>6000</v>
      </c>
      <c r="L6" s="15"/>
      <c r="M6" s="42" t="s">
        <v>72</v>
      </c>
      <c r="N6" s="14">
        <f t="shared" si="2"/>
        <v>66000</v>
      </c>
      <c r="O6" s="43" t="s">
        <v>76</v>
      </c>
      <c r="P6" s="16">
        <f t="shared" si="3"/>
        <v>189000</v>
      </c>
      <c r="Q6" s="40"/>
      <c r="R6" s="40"/>
      <c r="S6" s="40"/>
      <c r="T6" s="40"/>
      <c r="U6" s="40"/>
      <c r="V6" s="1" t="b">
        <f t="shared" si="4"/>
        <v>1</v>
      </c>
    </row>
    <row r="7" spans="1:22" ht="18" customHeight="1">
      <c r="A7" s="37"/>
      <c r="B7" s="97" t="s">
        <v>131</v>
      </c>
      <c r="C7" s="28"/>
      <c r="D7" s="17"/>
      <c r="E7" s="18">
        <f>SUM(E5:E6)</f>
        <v>1800000</v>
      </c>
      <c r="F7" s="18">
        <f>SUM(F5:F6)</f>
        <v>1800000</v>
      </c>
      <c r="G7" s="18"/>
      <c r="H7" s="18">
        <f>SUM(H5:H6)</f>
        <v>234000</v>
      </c>
      <c r="I7" s="18">
        <f>SUM(I5:I6)</f>
        <v>0</v>
      </c>
      <c r="J7" s="18"/>
      <c r="K7" s="18">
        <f>SUM(K5:K6)</f>
        <v>36000</v>
      </c>
      <c r="L7" s="18">
        <f>SUM(L5:L6)</f>
        <v>0</v>
      </c>
      <c r="M7" s="18"/>
      <c r="N7" s="18">
        <f>SUM(N5:N6)</f>
        <v>291000</v>
      </c>
      <c r="O7" s="18"/>
      <c r="P7" s="18">
        <f>SUM(P5:P6)</f>
        <v>1239000</v>
      </c>
    </row>
    <row r="8" spans="1:22">
      <c r="H8" s="223">
        <f>H7+K7</f>
        <v>270000</v>
      </c>
      <c r="I8" s="223"/>
      <c r="J8" s="223"/>
      <c r="K8" s="223"/>
      <c r="L8" s="161"/>
    </row>
    <row r="9" spans="1:22" s="176" customFormat="1">
      <c r="A9" s="173"/>
      <c r="B9" s="174" t="s">
        <v>7</v>
      </c>
      <c r="C9" s="175"/>
      <c r="D9" s="175"/>
      <c r="E9" s="163">
        <f>E7-'победители НБ-18 первон'!E35</f>
        <v>-47640905</v>
      </c>
      <c r="F9" s="175"/>
      <c r="I9" s="175"/>
      <c r="L9" s="175"/>
      <c r="M9" s="177"/>
      <c r="N9" s="178"/>
      <c r="O9" s="179"/>
      <c r="P9" s="180"/>
      <c r="Q9" s="181"/>
      <c r="R9" s="181"/>
      <c r="S9" s="181"/>
      <c r="T9" s="181"/>
      <c r="U9" s="181"/>
    </row>
    <row r="10" spans="1:22">
      <c r="F10" s="134">
        <f>H7+K7+N7+P7</f>
        <v>1800000</v>
      </c>
    </row>
  </sheetData>
  <mergeCells count="19">
    <mergeCell ref="T3:T4"/>
    <mergeCell ref="U3:U4"/>
    <mergeCell ref="H8:K8"/>
    <mergeCell ref="L3:L4"/>
    <mergeCell ref="M3:N3"/>
    <mergeCell ref="O3:P3"/>
    <mergeCell ref="Q3:Q4"/>
    <mergeCell ref="R3:R4"/>
    <mergeCell ref="S3:S4"/>
    <mergeCell ref="B1:P1"/>
    <mergeCell ref="A3:A4"/>
    <mergeCell ref="B3:B4"/>
    <mergeCell ref="C3:C4"/>
    <mergeCell ref="D3:D4"/>
    <mergeCell ref="E3:E4"/>
    <mergeCell ref="F3:F4"/>
    <mergeCell ref="G3:H3"/>
    <mergeCell ref="I3:I4"/>
    <mergeCell ref="J3:K3"/>
  </mergeCells>
  <pageMargins left="7.874015748031496E-2" right="0" top="0" bottom="0.39370078740157483" header="0.31496062992125984" footer="0.31496062992125984"/>
  <pageSetup paperSize="9" scale="76" fitToHeight="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zoomScaleNormal="100" workbookViewId="0">
      <pane ySplit="2445" topLeftCell="A34" activePane="bottomLeft"/>
      <selection activeCell="P28" sqref="P28"/>
      <selection pane="bottomLeft" activeCell="E38" sqref="E38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14.5703125" style="6" customWidth="1"/>
    <col min="10" max="10" width="4.7109375" style="1" customWidth="1"/>
    <col min="11" max="11" width="13" style="1" customWidth="1"/>
    <col min="12" max="12" width="14.5703125" style="6" customWidth="1"/>
    <col min="13" max="13" width="6" style="29" customWidth="1"/>
    <col min="14" max="14" width="13.140625" style="2" customWidth="1"/>
    <col min="15" max="15" width="6.28515625" style="32" customWidth="1"/>
    <col min="16" max="16" width="13.140625" style="2" customWidth="1"/>
    <col min="17" max="17" width="5.5703125" style="39" hidden="1" customWidth="1"/>
    <col min="18" max="21" width="5.28515625" style="39" hidden="1" customWidth="1"/>
    <col min="22" max="22" width="9.140625" style="1" hidden="1" customWidth="1"/>
    <col min="23" max="16384" width="9.140625" style="1"/>
  </cols>
  <sheetData>
    <row r="1" spans="1:22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2">
      <c r="B2" s="13"/>
      <c r="C2" s="94"/>
    </row>
    <row r="3" spans="1:22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18" t="s">
        <v>249</v>
      </c>
      <c r="J3" s="220" t="s">
        <v>25</v>
      </c>
      <c r="K3" s="221"/>
      <c r="L3" s="218" t="s">
        <v>249</v>
      </c>
      <c r="M3" s="220" t="s">
        <v>0</v>
      </c>
      <c r="N3" s="221"/>
      <c r="O3" s="220" t="s">
        <v>2</v>
      </c>
      <c r="P3" s="222"/>
      <c r="Q3" s="215" t="s">
        <v>26</v>
      </c>
      <c r="R3" s="215" t="s">
        <v>27</v>
      </c>
      <c r="S3" s="215" t="s">
        <v>128</v>
      </c>
      <c r="T3" s="215" t="s">
        <v>129</v>
      </c>
      <c r="U3" s="215" t="s">
        <v>130</v>
      </c>
    </row>
    <row r="4" spans="1:22" s="4" customFormat="1" ht="25.5" customHeight="1">
      <c r="A4" s="219"/>
      <c r="B4" s="219"/>
      <c r="C4" s="226"/>
      <c r="D4" s="226"/>
      <c r="E4" s="219"/>
      <c r="F4" s="219"/>
      <c r="G4" s="159" t="s">
        <v>3</v>
      </c>
      <c r="H4" s="3" t="s">
        <v>4</v>
      </c>
      <c r="I4" s="219"/>
      <c r="J4" s="159" t="s">
        <v>3</v>
      </c>
      <c r="K4" s="3" t="s">
        <v>4</v>
      </c>
      <c r="L4" s="219"/>
      <c r="M4" s="30" t="s">
        <v>3</v>
      </c>
      <c r="N4" s="3" t="s">
        <v>4</v>
      </c>
      <c r="O4" s="30" t="s">
        <v>3</v>
      </c>
      <c r="P4" s="159" t="s">
        <v>4</v>
      </c>
      <c r="Q4" s="216"/>
      <c r="R4" s="216"/>
      <c r="S4" s="216"/>
      <c r="T4" s="216"/>
      <c r="U4" s="216"/>
    </row>
    <row r="5" spans="1:22" ht="93.75" customHeight="1">
      <c r="A5" s="36">
        <v>1</v>
      </c>
      <c r="B5" s="11" t="s">
        <v>77</v>
      </c>
      <c r="C5" s="9" t="s">
        <v>74</v>
      </c>
      <c r="D5" s="9"/>
      <c r="E5" s="21">
        <v>1500000</v>
      </c>
      <c r="F5" s="21">
        <v>1500000</v>
      </c>
      <c r="G5" s="42" t="s">
        <v>19</v>
      </c>
      <c r="H5" s="10">
        <f t="shared" ref="H5:H34" si="0">E5*G5</f>
        <v>150000</v>
      </c>
      <c r="I5" s="21"/>
      <c r="J5" s="42" t="s">
        <v>31</v>
      </c>
      <c r="K5" s="19">
        <f t="shared" ref="K5:K34" si="1">E5*J5</f>
        <v>75000</v>
      </c>
      <c r="L5" s="21"/>
      <c r="M5" s="42" t="s">
        <v>72</v>
      </c>
      <c r="N5" s="14">
        <f t="shared" ref="N5:N34" si="2">E5*M5</f>
        <v>330000</v>
      </c>
      <c r="O5" s="43" t="s">
        <v>76</v>
      </c>
      <c r="P5" s="16">
        <f t="shared" ref="P5:P34" si="3">E5*O5</f>
        <v>945000</v>
      </c>
      <c r="Q5" s="40"/>
      <c r="R5" s="40"/>
      <c r="S5" s="40"/>
      <c r="T5" s="40"/>
      <c r="U5" s="40"/>
      <c r="V5" s="1" t="b">
        <f t="shared" ref="V5:V34" si="4">E5=(H5+K5+N5+P5)</f>
        <v>1</v>
      </c>
    </row>
    <row r="6" spans="1:22" ht="67.5" customHeight="1">
      <c r="A6" s="36">
        <v>2</v>
      </c>
      <c r="B6" s="11" t="s">
        <v>82</v>
      </c>
      <c r="C6" s="9" t="s">
        <v>74</v>
      </c>
      <c r="D6" s="9"/>
      <c r="E6" s="21">
        <v>300000</v>
      </c>
      <c r="F6" s="21">
        <v>300000</v>
      </c>
      <c r="G6" s="42" t="s">
        <v>19</v>
      </c>
      <c r="H6" s="10">
        <f t="shared" si="0"/>
        <v>30000</v>
      </c>
      <c r="I6" s="21"/>
      <c r="J6" s="42" t="s">
        <v>31</v>
      </c>
      <c r="K6" s="19">
        <f t="shared" si="1"/>
        <v>15000</v>
      </c>
      <c r="L6" s="21"/>
      <c r="M6" s="42" t="s">
        <v>72</v>
      </c>
      <c r="N6" s="14">
        <f t="shared" si="2"/>
        <v>66000</v>
      </c>
      <c r="O6" s="43" t="s">
        <v>76</v>
      </c>
      <c r="P6" s="16">
        <f t="shared" si="3"/>
        <v>189000</v>
      </c>
      <c r="Q6" s="40"/>
      <c r="R6" s="40"/>
      <c r="S6" s="40"/>
      <c r="T6" s="40"/>
      <c r="U6" s="40"/>
      <c r="V6" s="1" t="b">
        <f t="shared" si="4"/>
        <v>1</v>
      </c>
    </row>
    <row r="7" spans="1:22" ht="86.25" customHeight="1">
      <c r="A7" s="36">
        <v>3</v>
      </c>
      <c r="B7" s="11" t="s">
        <v>110</v>
      </c>
      <c r="C7" s="9" t="s">
        <v>74</v>
      </c>
      <c r="D7" s="9"/>
      <c r="E7" s="15">
        <v>550000</v>
      </c>
      <c r="F7" s="21">
        <v>550000</v>
      </c>
      <c r="G7" s="42" t="s">
        <v>19</v>
      </c>
      <c r="H7" s="19">
        <f t="shared" si="0"/>
        <v>55000</v>
      </c>
      <c r="I7" s="15"/>
      <c r="J7" s="42" t="s">
        <v>31</v>
      </c>
      <c r="K7" s="19">
        <f t="shared" si="1"/>
        <v>27500</v>
      </c>
      <c r="L7" s="15"/>
      <c r="M7" s="42" t="s">
        <v>13</v>
      </c>
      <c r="N7" s="20">
        <f t="shared" si="2"/>
        <v>82500</v>
      </c>
      <c r="O7" s="43" t="s">
        <v>11</v>
      </c>
      <c r="P7" s="27">
        <f t="shared" si="3"/>
        <v>385000</v>
      </c>
      <c r="Q7" s="40"/>
      <c r="R7" s="40"/>
      <c r="S7" s="40"/>
      <c r="T7" s="40"/>
      <c r="U7" s="40"/>
      <c r="V7" s="1" t="b">
        <f t="shared" si="4"/>
        <v>1</v>
      </c>
    </row>
    <row r="8" spans="1:22" ht="82.5" customHeight="1">
      <c r="A8" s="35">
        <v>4</v>
      </c>
      <c r="B8" s="11" t="s">
        <v>111</v>
      </c>
      <c r="C8" s="9" t="s">
        <v>74</v>
      </c>
      <c r="D8" s="9"/>
      <c r="E8" s="15">
        <v>400000</v>
      </c>
      <c r="F8" s="21">
        <v>400000</v>
      </c>
      <c r="G8" s="42" t="s">
        <v>19</v>
      </c>
      <c r="H8" s="19">
        <f t="shared" si="0"/>
        <v>40000</v>
      </c>
      <c r="I8" s="15"/>
      <c r="J8" s="42" t="s">
        <v>31</v>
      </c>
      <c r="K8" s="19">
        <f t="shared" si="1"/>
        <v>20000</v>
      </c>
      <c r="L8" s="15"/>
      <c r="M8" s="42" t="s">
        <v>13</v>
      </c>
      <c r="N8" s="20">
        <f t="shared" si="2"/>
        <v>60000</v>
      </c>
      <c r="O8" s="43" t="s">
        <v>11</v>
      </c>
      <c r="P8" s="27">
        <f t="shared" si="3"/>
        <v>280000</v>
      </c>
      <c r="Q8" s="40"/>
      <c r="R8" s="40"/>
      <c r="S8" s="40"/>
      <c r="T8" s="40"/>
      <c r="U8" s="40"/>
      <c r="V8" s="1" t="b">
        <f t="shared" si="4"/>
        <v>1</v>
      </c>
    </row>
    <row r="9" spans="1:22" ht="70.5" customHeight="1">
      <c r="A9" s="36">
        <v>5</v>
      </c>
      <c r="B9" s="11" t="s">
        <v>120</v>
      </c>
      <c r="C9" s="9" t="s">
        <v>74</v>
      </c>
      <c r="D9" s="9"/>
      <c r="E9" s="15">
        <v>280000</v>
      </c>
      <c r="F9" s="21">
        <v>280000</v>
      </c>
      <c r="G9" s="42" t="s">
        <v>19</v>
      </c>
      <c r="H9" s="19">
        <f t="shared" si="0"/>
        <v>28000</v>
      </c>
      <c r="I9" s="15"/>
      <c r="J9" s="42" t="s">
        <v>31</v>
      </c>
      <c r="K9" s="19">
        <f t="shared" si="1"/>
        <v>14000</v>
      </c>
      <c r="L9" s="15"/>
      <c r="M9" s="42" t="s">
        <v>13</v>
      </c>
      <c r="N9" s="20">
        <f t="shared" si="2"/>
        <v>42000</v>
      </c>
      <c r="O9" s="43" t="s">
        <v>11</v>
      </c>
      <c r="P9" s="27">
        <f t="shared" si="3"/>
        <v>196000</v>
      </c>
      <c r="Q9" s="40"/>
      <c r="R9" s="40"/>
      <c r="S9" s="40"/>
      <c r="T9" s="40"/>
      <c r="U9" s="40"/>
      <c r="V9" s="1" t="b">
        <f t="shared" si="4"/>
        <v>1</v>
      </c>
    </row>
    <row r="10" spans="1:22" ht="129.75" customHeight="1">
      <c r="A10" s="36">
        <v>6</v>
      </c>
      <c r="B10" s="11" t="s">
        <v>127</v>
      </c>
      <c r="C10" s="9" t="s">
        <v>74</v>
      </c>
      <c r="D10" s="9"/>
      <c r="E10" s="15">
        <v>800000</v>
      </c>
      <c r="F10" s="21">
        <v>800000</v>
      </c>
      <c r="G10" s="42" t="s">
        <v>71</v>
      </c>
      <c r="H10" s="10">
        <f t="shared" si="0"/>
        <v>88000</v>
      </c>
      <c r="I10" s="15"/>
      <c r="J10" s="42" t="s">
        <v>31</v>
      </c>
      <c r="K10" s="10">
        <f t="shared" si="1"/>
        <v>40000</v>
      </c>
      <c r="L10" s="15">
        <v>30000</v>
      </c>
      <c r="M10" s="42" t="s">
        <v>13</v>
      </c>
      <c r="N10" s="14">
        <f t="shared" si="2"/>
        <v>120000</v>
      </c>
      <c r="O10" s="43" t="s">
        <v>18</v>
      </c>
      <c r="P10" s="16">
        <f t="shared" si="3"/>
        <v>552000</v>
      </c>
      <c r="Q10" s="40"/>
      <c r="R10" s="40"/>
      <c r="S10" s="40"/>
      <c r="T10" s="40"/>
      <c r="U10" s="40"/>
      <c r="V10" s="1" t="b">
        <f t="shared" si="4"/>
        <v>1</v>
      </c>
    </row>
    <row r="11" spans="1:22" ht="81.75" customHeight="1">
      <c r="A11" s="36">
        <v>7</v>
      </c>
      <c r="B11" s="11" t="s">
        <v>69</v>
      </c>
      <c r="C11" s="9" t="s">
        <v>83</v>
      </c>
      <c r="D11" s="9"/>
      <c r="E11" s="21">
        <v>200000</v>
      </c>
      <c r="F11" s="21">
        <v>200000</v>
      </c>
      <c r="G11" s="42" t="s">
        <v>19</v>
      </c>
      <c r="H11" s="10">
        <f t="shared" si="0"/>
        <v>20000</v>
      </c>
      <c r="I11" s="21"/>
      <c r="J11" s="42" t="s">
        <v>31</v>
      </c>
      <c r="K11" s="19">
        <f t="shared" si="1"/>
        <v>10000</v>
      </c>
      <c r="L11" s="21"/>
      <c r="M11" s="42" t="s">
        <v>72</v>
      </c>
      <c r="N11" s="14">
        <f t="shared" si="2"/>
        <v>44000</v>
      </c>
      <c r="O11" s="43" t="s">
        <v>76</v>
      </c>
      <c r="P11" s="16">
        <f t="shared" si="3"/>
        <v>126000</v>
      </c>
      <c r="Q11" s="40"/>
      <c r="R11" s="40"/>
      <c r="S11" s="40"/>
      <c r="T11" s="40"/>
      <c r="U11" s="40"/>
      <c r="V11" s="1" t="b">
        <f t="shared" si="4"/>
        <v>1</v>
      </c>
    </row>
    <row r="12" spans="1:22" ht="102.75" customHeight="1">
      <c r="A12" s="36">
        <v>8</v>
      </c>
      <c r="B12" s="11" t="s">
        <v>101</v>
      </c>
      <c r="C12" s="9" t="s">
        <v>83</v>
      </c>
      <c r="D12" s="9"/>
      <c r="E12" s="15">
        <v>1700000</v>
      </c>
      <c r="F12" s="21">
        <v>1700000</v>
      </c>
      <c r="G12" s="42" t="s">
        <v>32</v>
      </c>
      <c r="H12" s="19">
        <f t="shared" si="0"/>
        <v>221000</v>
      </c>
      <c r="I12" s="15"/>
      <c r="J12" s="42" t="s">
        <v>33</v>
      </c>
      <c r="K12" s="19">
        <f t="shared" si="1"/>
        <v>51000</v>
      </c>
      <c r="L12" s="15"/>
      <c r="M12" s="42" t="s">
        <v>13</v>
      </c>
      <c r="N12" s="20">
        <f t="shared" si="2"/>
        <v>255000</v>
      </c>
      <c r="O12" s="43" t="s">
        <v>18</v>
      </c>
      <c r="P12" s="27">
        <f t="shared" si="3"/>
        <v>1173000</v>
      </c>
      <c r="Q12" s="40"/>
      <c r="R12" s="40"/>
      <c r="S12" s="40"/>
      <c r="T12" s="40"/>
      <c r="U12" s="40"/>
      <c r="V12" s="1" t="b">
        <f t="shared" si="4"/>
        <v>1</v>
      </c>
    </row>
    <row r="13" spans="1:22" ht="57" customHeight="1">
      <c r="A13" s="36">
        <v>9</v>
      </c>
      <c r="B13" s="11" t="s">
        <v>80</v>
      </c>
      <c r="C13" s="9" t="s">
        <v>81</v>
      </c>
      <c r="D13" s="9"/>
      <c r="E13" s="21">
        <v>2000000</v>
      </c>
      <c r="F13" s="21">
        <v>2000000</v>
      </c>
      <c r="G13" s="42" t="s">
        <v>32</v>
      </c>
      <c r="H13" s="10">
        <f t="shared" si="0"/>
        <v>260000</v>
      </c>
      <c r="I13" s="21"/>
      <c r="J13" s="42" t="s">
        <v>30</v>
      </c>
      <c r="K13" s="19">
        <f t="shared" si="1"/>
        <v>40000</v>
      </c>
      <c r="L13" s="21"/>
      <c r="M13" s="42" t="s">
        <v>72</v>
      </c>
      <c r="N13" s="14">
        <f t="shared" si="2"/>
        <v>440000</v>
      </c>
      <c r="O13" s="43" t="s">
        <v>76</v>
      </c>
      <c r="P13" s="16">
        <f t="shared" si="3"/>
        <v>1260000</v>
      </c>
      <c r="Q13" s="40"/>
      <c r="R13" s="40"/>
      <c r="S13" s="40"/>
      <c r="T13" s="40"/>
      <c r="U13" s="40"/>
      <c r="V13" s="1" t="b">
        <f t="shared" si="4"/>
        <v>1</v>
      </c>
    </row>
    <row r="14" spans="1:22" ht="69" customHeight="1">
      <c r="A14" s="35">
        <v>10</v>
      </c>
      <c r="B14" s="11" t="s">
        <v>121</v>
      </c>
      <c r="C14" s="9" t="s">
        <v>81</v>
      </c>
      <c r="D14" s="9"/>
      <c r="E14" s="15">
        <v>1800000</v>
      </c>
      <c r="F14" s="21">
        <v>1800000</v>
      </c>
      <c r="G14" s="42" t="s">
        <v>19</v>
      </c>
      <c r="H14" s="19">
        <f>E14*G14</f>
        <v>180000</v>
      </c>
      <c r="I14" s="15"/>
      <c r="J14" s="42" t="s">
        <v>31</v>
      </c>
      <c r="K14" s="19">
        <f t="shared" si="1"/>
        <v>90000</v>
      </c>
      <c r="L14" s="15"/>
      <c r="M14" s="42" t="s">
        <v>13</v>
      </c>
      <c r="N14" s="20">
        <f t="shared" si="2"/>
        <v>270000</v>
      </c>
      <c r="O14" s="43" t="s">
        <v>11</v>
      </c>
      <c r="P14" s="27">
        <f t="shared" si="3"/>
        <v>1260000</v>
      </c>
      <c r="Q14" s="40"/>
      <c r="R14" s="40"/>
      <c r="S14" s="40"/>
      <c r="T14" s="40"/>
      <c r="U14" s="40"/>
      <c r="V14" s="1" t="b">
        <f t="shared" si="4"/>
        <v>1</v>
      </c>
    </row>
    <row r="15" spans="1:22" ht="67.5" customHeight="1">
      <c r="A15" s="36">
        <v>11</v>
      </c>
      <c r="B15" s="11" t="s">
        <v>68</v>
      </c>
      <c r="C15" s="9" t="s">
        <v>15</v>
      </c>
      <c r="D15" s="9"/>
      <c r="E15" s="21">
        <v>1000000</v>
      </c>
      <c r="F15" s="21">
        <v>1000000</v>
      </c>
      <c r="G15" s="42" t="s">
        <v>19</v>
      </c>
      <c r="H15" s="10">
        <f t="shared" si="0"/>
        <v>100000</v>
      </c>
      <c r="I15" s="21"/>
      <c r="J15" s="42" t="s">
        <v>14</v>
      </c>
      <c r="K15" s="19">
        <f t="shared" si="1"/>
        <v>60000</v>
      </c>
      <c r="L15" s="21"/>
      <c r="M15" s="42" t="s">
        <v>72</v>
      </c>
      <c r="N15" s="14">
        <f t="shared" si="2"/>
        <v>220000</v>
      </c>
      <c r="O15" s="43" t="s">
        <v>73</v>
      </c>
      <c r="P15" s="16">
        <f t="shared" si="3"/>
        <v>620000</v>
      </c>
      <c r="Q15" s="40"/>
      <c r="R15" s="40"/>
      <c r="S15" s="40"/>
      <c r="T15" s="40"/>
      <c r="U15" s="40"/>
      <c r="V15" s="1" t="b">
        <f t="shared" si="4"/>
        <v>1</v>
      </c>
    </row>
    <row r="16" spans="1:22" ht="84" customHeight="1">
      <c r="A16" s="36">
        <v>12</v>
      </c>
      <c r="B16" s="11" t="s">
        <v>118</v>
      </c>
      <c r="C16" s="9" t="s">
        <v>15</v>
      </c>
      <c r="D16" s="9"/>
      <c r="E16" s="15">
        <v>1100000</v>
      </c>
      <c r="F16" s="21">
        <v>1100000</v>
      </c>
      <c r="G16" s="42" t="s">
        <v>32</v>
      </c>
      <c r="H16" s="19">
        <f t="shared" si="0"/>
        <v>143000</v>
      </c>
      <c r="I16" s="15"/>
      <c r="J16" s="42" t="s">
        <v>30</v>
      </c>
      <c r="K16" s="19">
        <f t="shared" si="1"/>
        <v>22000</v>
      </c>
      <c r="L16" s="15"/>
      <c r="M16" s="42" t="s">
        <v>13</v>
      </c>
      <c r="N16" s="20">
        <f t="shared" si="2"/>
        <v>165000</v>
      </c>
      <c r="O16" s="43" t="s">
        <v>11</v>
      </c>
      <c r="P16" s="27">
        <f t="shared" si="3"/>
        <v>770000</v>
      </c>
      <c r="Q16" s="40"/>
      <c r="R16" s="40"/>
      <c r="S16" s="40"/>
      <c r="T16" s="40"/>
      <c r="U16" s="40"/>
      <c r="V16" s="1" t="b">
        <f t="shared" si="4"/>
        <v>1</v>
      </c>
    </row>
    <row r="17" spans="1:22" ht="102" customHeight="1">
      <c r="A17" s="35">
        <v>13</v>
      </c>
      <c r="B17" s="11" t="s">
        <v>132</v>
      </c>
      <c r="C17" s="9" t="s">
        <v>15</v>
      </c>
      <c r="D17" s="9"/>
      <c r="E17" s="15">
        <v>1000000</v>
      </c>
      <c r="F17" s="21">
        <v>1000000</v>
      </c>
      <c r="G17" s="42" t="s">
        <v>19</v>
      </c>
      <c r="H17" s="19">
        <f t="shared" si="0"/>
        <v>100000</v>
      </c>
      <c r="I17" s="15"/>
      <c r="J17" s="42" t="s">
        <v>14</v>
      </c>
      <c r="K17" s="19">
        <f t="shared" si="1"/>
        <v>60000</v>
      </c>
      <c r="L17" s="15"/>
      <c r="M17" s="42" t="s">
        <v>13</v>
      </c>
      <c r="N17" s="20">
        <f t="shared" si="2"/>
        <v>150000</v>
      </c>
      <c r="O17" s="43" t="s">
        <v>18</v>
      </c>
      <c r="P17" s="27">
        <f t="shared" si="3"/>
        <v>690000</v>
      </c>
      <c r="Q17" s="40"/>
      <c r="R17" s="40"/>
      <c r="S17" s="40"/>
      <c r="T17" s="40"/>
      <c r="U17" s="40"/>
      <c r="V17" s="1" t="b">
        <f t="shared" si="4"/>
        <v>1</v>
      </c>
    </row>
    <row r="18" spans="1:22" ht="68.25" customHeight="1">
      <c r="A18" s="36">
        <v>14</v>
      </c>
      <c r="B18" s="11" t="s">
        <v>123</v>
      </c>
      <c r="C18" s="9" t="s">
        <v>113</v>
      </c>
      <c r="D18" s="9"/>
      <c r="E18" s="21">
        <v>1500000</v>
      </c>
      <c r="F18" s="21">
        <v>1500000</v>
      </c>
      <c r="G18" s="42" t="s">
        <v>19</v>
      </c>
      <c r="H18" s="10">
        <f t="shared" si="0"/>
        <v>150000</v>
      </c>
      <c r="I18" s="21"/>
      <c r="J18" s="42" t="s">
        <v>31</v>
      </c>
      <c r="K18" s="19">
        <f t="shared" si="1"/>
        <v>75000</v>
      </c>
      <c r="L18" s="21"/>
      <c r="M18" s="42" t="s">
        <v>13</v>
      </c>
      <c r="N18" s="14">
        <f t="shared" si="2"/>
        <v>225000</v>
      </c>
      <c r="O18" s="43" t="s">
        <v>11</v>
      </c>
      <c r="P18" s="16">
        <f t="shared" si="3"/>
        <v>1050000</v>
      </c>
      <c r="Q18" s="40"/>
      <c r="R18" s="40"/>
      <c r="S18" s="40"/>
      <c r="T18" s="40"/>
      <c r="U18" s="40"/>
      <c r="V18" s="1" t="b">
        <f t="shared" si="4"/>
        <v>1</v>
      </c>
    </row>
    <row r="19" spans="1:22" ht="132" customHeight="1">
      <c r="A19" s="36">
        <v>15</v>
      </c>
      <c r="B19" s="11" t="s">
        <v>112</v>
      </c>
      <c r="C19" s="9" t="s">
        <v>113</v>
      </c>
      <c r="D19" s="9"/>
      <c r="E19" s="15">
        <v>700000</v>
      </c>
      <c r="F19" s="21">
        <v>700000</v>
      </c>
      <c r="G19" s="42" t="s">
        <v>19</v>
      </c>
      <c r="H19" s="19">
        <f t="shared" si="0"/>
        <v>70000</v>
      </c>
      <c r="I19" s="15"/>
      <c r="J19" s="42" t="s">
        <v>31</v>
      </c>
      <c r="K19" s="19">
        <f t="shared" si="1"/>
        <v>35000</v>
      </c>
      <c r="L19" s="15"/>
      <c r="M19" s="42" t="s">
        <v>13</v>
      </c>
      <c r="N19" s="20">
        <f t="shared" si="2"/>
        <v>105000</v>
      </c>
      <c r="O19" s="43" t="s">
        <v>11</v>
      </c>
      <c r="P19" s="27">
        <f t="shared" si="3"/>
        <v>489999.99999999994</v>
      </c>
      <c r="Q19" s="40"/>
      <c r="R19" s="40"/>
      <c r="S19" s="40"/>
      <c r="T19" s="40"/>
      <c r="U19" s="40"/>
      <c r="V19" s="1" t="b">
        <f t="shared" si="4"/>
        <v>1</v>
      </c>
    </row>
    <row r="20" spans="1:22" ht="54.75" customHeight="1">
      <c r="A20" s="36">
        <v>16</v>
      </c>
      <c r="B20" s="11" t="s">
        <v>124</v>
      </c>
      <c r="C20" s="9" t="s">
        <v>125</v>
      </c>
      <c r="D20" s="9"/>
      <c r="E20" s="21">
        <v>410905</v>
      </c>
      <c r="F20" s="21">
        <v>410905</v>
      </c>
      <c r="G20" s="42" t="s">
        <v>20</v>
      </c>
      <c r="H20" s="10">
        <f t="shared" si="0"/>
        <v>73962.899999999994</v>
      </c>
      <c r="I20" s="21"/>
      <c r="J20" s="42" t="s">
        <v>30</v>
      </c>
      <c r="K20" s="19">
        <f t="shared" si="1"/>
        <v>8218.1</v>
      </c>
      <c r="L20" s="21"/>
      <c r="M20" s="42" t="s">
        <v>13</v>
      </c>
      <c r="N20" s="14">
        <f t="shared" si="2"/>
        <v>61635.75</v>
      </c>
      <c r="O20" s="43" t="s">
        <v>22</v>
      </c>
      <c r="P20" s="16">
        <f t="shared" si="3"/>
        <v>267088.25</v>
      </c>
      <c r="Q20" s="40"/>
      <c r="R20" s="40"/>
      <c r="S20" s="40"/>
      <c r="T20" s="40"/>
      <c r="U20" s="40"/>
      <c r="V20" s="1" t="b">
        <f t="shared" si="4"/>
        <v>1</v>
      </c>
    </row>
    <row r="21" spans="1:22" ht="138" customHeight="1">
      <c r="A21" s="36">
        <v>17</v>
      </c>
      <c r="B21" s="11" t="s">
        <v>122</v>
      </c>
      <c r="C21" s="9" t="s">
        <v>70</v>
      </c>
      <c r="D21" s="9"/>
      <c r="E21" s="21">
        <v>1500000</v>
      </c>
      <c r="F21" s="21">
        <v>1500000</v>
      </c>
      <c r="G21" s="42" t="s">
        <v>32</v>
      </c>
      <c r="H21" s="10">
        <f t="shared" si="0"/>
        <v>195000</v>
      </c>
      <c r="I21" s="21"/>
      <c r="J21" s="42" t="s">
        <v>30</v>
      </c>
      <c r="K21" s="19">
        <f t="shared" si="1"/>
        <v>30000</v>
      </c>
      <c r="L21" s="21"/>
      <c r="M21" s="42" t="s">
        <v>13</v>
      </c>
      <c r="N21" s="14">
        <f t="shared" si="2"/>
        <v>225000</v>
      </c>
      <c r="O21" s="43" t="s">
        <v>11</v>
      </c>
      <c r="P21" s="16">
        <f t="shared" si="3"/>
        <v>1050000</v>
      </c>
      <c r="Q21" s="40"/>
      <c r="R21" s="40"/>
      <c r="S21" s="40"/>
      <c r="T21" s="40"/>
      <c r="U21" s="40"/>
      <c r="V21" s="1" t="b">
        <f t="shared" si="4"/>
        <v>1</v>
      </c>
    </row>
    <row r="22" spans="1:22" ht="120" customHeight="1">
      <c r="A22" s="36">
        <v>18</v>
      </c>
      <c r="B22" s="11" t="s">
        <v>126</v>
      </c>
      <c r="C22" s="9" t="s">
        <v>70</v>
      </c>
      <c r="D22" s="9"/>
      <c r="E22" s="21">
        <v>3000000</v>
      </c>
      <c r="F22" s="21">
        <v>3000000</v>
      </c>
      <c r="G22" s="42" t="s">
        <v>19</v>
      </c>
      <c r="H22" s="10">
        <f t="shared" si="0"/>
        <v>300000</v>
      </c>
      <c r="I22" s="21"/>
      <c r="J22" s="42" t="s">
        <v>31</v>
      </c>
      <c r="K22" s="19">
        <f t="shared" si="1"/>
        <v>150000</v>
      </c>
      <c r="L22" s="21"/>
      <c r="M22" s="42" t="s">
        <v>13</v>
      </c>
      <c r="N22" s="14">
        <f t="shared" si="2"/>
        <v>450000</v>
      </c>
      <c r="O22" s="43" t="s">
        <v>11</v>
      </c>
      <c r="P22" s="16">
        <f t="shared" si="3"/>
        <v>2100000</v>
      </c>
      <c r="Q22" s="40"/>
      <c r="R22" s="40"/>
      <c r="S22" s="40"/>
      <c r="T22" s="40"/>
      <c r="U22" s="40"/>
      <c r="V22" s="1" t="b">
        <f t="shared" si="4"/>
        <v>1</v>
      </c>
    </row>
    <row r="23" spans="1:22" ht="119.25" customHeight="1">
      <c r="A23" s="36">
        <v>19</v>
      </c>
      <c r="B23" s="11" t="s">
        <v>85</v>
      </c>
      <c r="C23" s="9" t="s">
        <v>86</v>
      </c>
      <c r="D23" s="9"/>
      <c r="E23" s="21">
        <v>4000000</v>
      </c>
      <c r="F23" s="21">
        <v>4000000</v>
      </c>
      <c r="G23" s="42" t="s">
        <v>32</v>
      </c>
      <c r="H23" s="10">
        <f t="shared" si="0"/>
        <v>520000</v>
      </c>
      <c r="I23" s="21"/>
      <c r="J23" s="42" t="s">
        <v>30</v>
      </c>
      <c r="K23" s="19">
        <f t="shared" si="1"/>
        <v>80000</v>
      </c>
      <c r="L23" s="21"/>
      <c r="M23" s="42" t="s">
        <v>87</v>
      </c>
      <c r="N23" s="14">
        <f t="shared" si="2"/>
        <v>1560000</v>
      </c>
      <c r="O23" s="43" t="s">
        <v>88</v>
      </c>
      <c r="P23" s="16">
        <f t="shared" si="3"/>
        <v>1840000</v>
      </c>
      <c r="Q23" s="40"/>
      <c r="R23" s="40"/>
      <c r="S23" s="40"/>
      <c r="T23" s="40"/>
      <c r="U23" s="40"/>
      <c r="V23" s="1" t="b">
        <f t="shared" si="4"/>
        <v>1</v>
      </c>
    </row>
    <row r="24" spans="1:22" ht="87" customHeight="1">
      <c r="A24" s="36">
        <v>20</v>
      </c>
      <c r="B24" s="11" t="s">
        <v>93</v>
      </c>
      <c r="C24" s="9" t="s">
        <v>81</v>
      </c>
      <c r="D24" s="9"/>
      <c r="E24" s="15">
        <v>1000000</v>
      </c>
      <c r="F24" s="15">
        <v>1000000</v>
      </c>
      <c r="G24" s="42" t="s">
        <v>20</v>
      </c>
      <c r="H24" s="19">
        <f t="shared" si="0"/>
        <v>180000</v>
      </c>
      <c r="I24" s="15"/>
      <c r="J24" s="42" t="s">
        <v>30</v>
      </c>
      <c r="K24" s="19">
        <f t="shared" si="1"/>
        <v>20000</v>
      </c>
      <c r="L24" s="15"/>
      <c r="M24" s="42" t="s">
        <v>72</v>
      </c>
      <c r="N24" s="20">
        <f t="shared" si="2"/>
        <v>220000</v>
      </c>
      <c r="O24" s="43" t="s">
        <v>94</v>
      </c>
      <c r="P24" s="27">
        <f t="shared" si="3"/>
        <v>580000</v>
      </c>
      <c r="Q24" s="40"/>
      <c r="R24" s="40"/>
      <c r="S24" s="40"/>
      <c r="T24" s="40"/>
      <c r="U24" s="40"/>
      <c r="V24" s="1" t="b">
        <f t="shared" si="4"/>
        <v>1</v>
      </c>
    </row>
    <row r="25" spans="1:22" ht="64.5" customHeight="1">
      <c r="A25" s="36">
        <v>21</v>
      </c>
      <c r="B25" s="11" t="s">
        <v>95</v>
      </c>
      <c r="C25" s="9" t="s">
        <v>96</v>
      </c>
      <c r="D25" s="9"/>
      <c r="E25" s="15">
        <v>3000000</v>
      </c>
      <c r="F25" s="21">
        <v>3000000</v>
      </c>
      <c r="G25" s="42" t="s">
        <v>32</v>
      </c>
      <c r="H25" s="19">
        <f t="shared" si="0"/>
        <v>390000</v>
      </c>
      <c r="I25" s="15"/>
      <c r="J25" s="42" t="s">
        <v>30</v>
      </c>
      <c r="K25" s="19">
        <f t="shared" si="1"/>
        <v>60000</v>
      </c>
      <c r="L25" s="15"/>
      <c r="M25" s="42" t="s">
        <v>97</v>
      </c>
      <c r="N25" s="20">
        <f t="shared" si="2"/>
        <v>1110000</v>
      </c>
      <c r="O25" s="43" t="s">
        <v>98</v>
      </c>
      <c r="P25" s="27">
        <f t="shared" si="3"/>
        <v>1440000</v>
      </c>
      <c r="Q25" s="40"/>
      <c r="R25" s="40"/>
      <c r="S25" s="40"/>
      <c r="T25" s="40"/>
      <c r="U25" s="40"/>
      <c r="V25" s="1" t="b">
        <f t="shared" si="4"/>
        <v>1</v>
      </c>
    </row>
    <row r="26" spans="1:22" ht="86.25" customHeight="1">
      <c r="A26" s="36">
        <v>22</v>
      </c>
      <c r="B26" s="11" t="s">
        <v>107</v>
      </c>
      <c r="C26" s="9" t="s">
        <v>108</v>
      </c>
      <c r="D26" s="9"/>
      <c r="E26" s="15">
        <v>4000000</v>
      </c>
      <c r="F26" s="15">
        <v>4000000</v>
      </c>
      <c r="G26" s="42" t="s">
        <v>32</v>
      </c>
      <c r="H26" s="19">
        <f t="shared" si="0"/>
        <v>520000</v>
      </c>
      <c r="I26" s="15"/>
      <c r="J26" s="42" t="s">
        <v>30</v>
      </c>
      <c r="K26" s="19">
        <f t="shared" si="1"/>
        <v>80000</v>
      </c>
      <c r="L26" s="15"/>
      <c r="M26" s="42" t="s">
        <v>72</v>
      </c>
      <c r="N26" s="20">
        <f t="shared" si="2"/>
        <v>880000</v>
      </c>
      <c r="O26" s="43" t="s">
        <v>76</v>
      </c>
      <c r="P26" s="27">
        <f t="shared" si="3"/>
        <v>2520000</v>
      </c>
      <c r="Q26" s="40"/>
      <c r="R26" s="40"/>
      <c r="S26" s="40"/>
      <c r="T26" s="40"/>
      <c r="U26" s="40"/>
      <c r="V26" s="1" t="b">
        <f t="shared" si="4"/>
        <v>1</v>
      </c>
    </row>
    <row r="27" spans="1:22" ht="87.75" customHeight="1">
      <c r="A27" s="36">
        <v>23</v>
      </c>
      <c r="B27" s="11" t="s">
        <v>117</v>
      </c>
      <c r="C27" s="9" t="s">
        <v>108</v>
      </c>
      <c r="D27" s="9"/>
      <c r="E27" s="15">
        <v>400000</v>
      </c>
      <c r="F27" s="21">
        <v>400000</v>
      </c>
      <c r="G27" s="42" t="s">
        <v>13</v>
      </c>
      <c r="H27" s="19">
        <f t="shared" si="0"/>
        <v>60000</v>
      </c>
      <c r="I27" s="15"/>
      <c r="J27" s="42" t="s">
        <v>30</v>
      </c>
      <c r="K27" s="19">
        <f t="shared" si="1"/>
        <v>8000</v>
      </c>
      <c r="L27" s="15"/>
      <c r="M27" s="42" t="s">
        <v>72</v>
      </c>
      <c r="N27" s="20">
        <f t="shared" si="2"/>
        <v>88000</v>
      </c>
      <c r="O27" s="43" t="s">
        <v>79</v>
      </c>
      <c r="P27" s="27">
        <f t="shared" si="3"/>
        <v>244000</v>
      </c>
      <c r="Q27" s="40"/>
      <c r="R27" s="40"/>
      <c r="S27" s="40"/>
      <c r="T27" s="40"/>
      <c r="U27" s="40"/>
      <c r="V27" s="1" t="b">
        <f t="shared" si="4"/>
        <v>1</v>
      </c>
    </row>
    <row r="28" spans="1:22" ht="87.75" customHeight="1">
      <c r="A28" s="36">
        <v>24</v>
      </c>
      <c r="B28" s="11" t="s">
        <v>99</v>
      </c>
      <c r="C28" s="9" t="s">
        <v>100</v>
      </c>
      <c r="D28" s="9"/>
      <c r="E28" s="15">
        <v>500000</v>
      </c>
      <c r="F28" s="21">
        <v>500000</v>
      </c>
      <c r="G28" s="42" t="s">
        <v>19</v>
      </c>
      <c r="H28" s="19">
        <f t="shared" si="0"/>
        <v>50000</v>
      </c>
      <c r="I28" s="15"/>
      <c r="J28" s="42" t="s">
        <v>31</v>
      </c>
      <c r="K28" s="19">
        <f t="shared" si="1"/>
        <v>25000</v>
      </c>
      <c r="L28" s="15"/>
      <c r="M28" s="42" t="s">
        <v>72</v>
      </c>
      <c r="N28" s="20">
        <f t="shared" si="2"/>
        <v>110000</v>
      </c>
      <c r="O28" s="43" t="s">
        <v>76</v>
      </c>
      <c r="P28" s="27">
        <f t="shared" si="3"/>
        <v>315000</v>
      </c>
      <c r="Q28" s="40"/>
      <c r="R28" s="40"/>
      <c r="S28" s="40"/>
      <c r="T28" s="40"/>
      <c r="U28" s="40"/>
      <c r="V28" s="1" t="b">
        <f t="shared" si="4"/>
        <v>1</v>
      </c>
    </row>
    <row r="29" spans="1:22" ht="55.5" customHeight="1">
      <c r="A29" s="36">
        <v>25</v>
      </c>
      <c r="B29" s="11" t="s">
        <v>109</v>
      </c>
      <c r="C29" s="9" t="s">
        <v>100</v>
      </c>
      <c r="D29" s="9"/>
      <c r="E29" s="15">
        <v>4000000</v>
      </c>
      <c r="F29" s="21">
        <v>4000000</v>
      </c>
      <c r="G29" s="42" t="s">
        <v>32</v>
      </c>
      <c r="H29" s="19">
        <f t="shared" si="0"/>
        <v>520000</v>
      </c>
      <c r="I29" s="15"/>
      <c r="J29" s="42" t="s">
        <v>30</v>
      </c>
      <c r="K29" s="19">
        <f t="shared" si="1"/>
        <v>80000</v>
      </c>
      <c r="L29" s="15"/>
      <c r="M29" s="42" t="s">
        <v>72</v>
      </c>
      <c r="N29" s="20">
        <f t="shared" si="2"/>
        <v>880000</v>
      </c>
      <c r="O29" s="43" t="s">
        <v>76</v>
      </c>
      <c r="P29" s="27">
        <f t="shared" si="3"/>
        <v>2520000</v>
      </c>
      <c r="Q29" s="40"/>
      <c r="R29" s="40"/>
      <c r="S29" s="40"/>
      <c r="T29" s="40"/>
      <c r="U29" s="40"/>
      <c r="V29" s="1" t="b">
        <f t="shared" si="4"/>
        <v>1</v>
      </c>
    </row>
    <row r="30" spans="1:22" ht="99.75" customHeight="1">
      <c r="A30" s="36">
        <v>26</v>
      </c>
      <c r="B30" s="11" t="s">
        <v>114</v>
      </c>
      <c r="C30" s="9" t="s">
        <v>115</v>
      </c>
      <c r="D30" s="9"/>
      <c r="E30" s="15">
        <v>1500000</v>
      </c>
      <c r="F30" s="21">
        <v>1500000</v>
      </c>
      <c r="G30" s="42" t="s">
        <v>32</v>
      </c>
      <c r="H30" s="19">
        <f t="shared" si="0"/>
        <v>195000</v>
      </c>
      <c r="I30" s="15"/>
      <c r="J30" s="42" t="s">
        <v>30</v>
      </c>
      <c r="K30" s="19">
        <f t="shared" si="1"/>
        <v>30000</v>
      </c>
      <c r="L30" s="15"/>
      <c r="M30" s="42" t="s">
        <v>72</v>
      </c>
      <c r="N30" s="20">
        <f t="shared" si="2"/>
        <v>330000</v>
      </c>
      <c r="O30" s="43" t="s">
        <v>76</v>
      </c>
      <c r="P30" s="27">
        <f t="shared" si="3"/>
        <v>945000</v>
      </c>
      <c r="Q30" s="40"/>
      <c r="R30" s="40"/>
      <c r="S30" s="40"/>
      <c r="T30" s="40"/>
      <c r="U30" s="40"/>
      <c r="V30" s="1" t="b">
        <f t="shared" si="4"/>
        <v>1</v>
      </c>
    </row>
    <row r="31" spans="1:22" ht="100.5" customHeight="1">
      <c r="A31" s="35">
        <v>27</v>
      </c>
      <c r="B31" s="11" t="s">
        <v>116</v>
      </c>
      <c r="C31" s="9" t="s">
        <v>100</v>
      </c>
      <c r="D31" s="9"/>
      <c r="E31" s="15">
        <v>3000000</v>
      </c>
      <c r="F31" s="21">
        <v>3000000</v>
      </c>
      <c r="G31" s="42" t="s">
        <v>13</v>
      </c>
      <c r="H31" s="19">
        <f t="shared" si="0"/>
        <v>450000</v>
      </c>
      <c r="I31" s="15"/>
      <c r="J31" s="42" t="s">
        <v>30</v>
      </c>
      <c r="K31" s="19">
        <f t="shared" si="1"/>
        <v>60000</v>
      </c>
      <c r="L31" s="15"/>
      <c r="M31" s="42" t="s">
        <v>20</v>
      </c>
      <c r="N31" s="20">
        <f t="shared" si="2"/>
        <v>540000</v>
      </c>
      <c r="O31" s="96" t="s">
        <v>22</v>
      </c>
      <c r="P31" s="27">
        <f t="shared" si="3"/>
        <v>1950000</v>
      </c>
      <c r="Q31" s="40"/>
      <c r="R31" s="40"/>
      <c r="S31" s="40"/>
      <c r="T31" s="40"/>
      <c r="U31" s="40"/>
      <c r="V31" s="1" t="b">
        <f t="shared" si="4"/>
        <v>1</v>
      </c>
    </row>
    <row r="32" spans="1:22" ht="65.25" customHeight="1">
      <c r="A32" s="36">
        <v>28</v>
      </c>
      <c r="B32" s="11" t="s">
        <v>102</v>
      </c>
      <c r="C32" s="9"/>
      <c r="D32" s="9" t="s">
        <v>103</v>
      </c>
      <c r="E32" s="15">
        <v>6500000</v>
      </c>
      <c r="F32" s="15">
        <v>6500000</v>
      </c>
      <c r="G32" s="42" t="s">
        <v>104</v>
      </c>
      <c r="H32" s="10">
        <f t="shared" si="0"/>
        <v>1300000</v>
      </c>
      <c r="I32" s="15"/>
      <c r="J32" s="42" t="s">
        <v>31</v>
      </c>
      <c r="K32" s="10">
        <f t="shared" si="1"/>
        <v>325000</v>
      </c>
      <c r="L32" s="15"/>
      <c r="M32" s="42" t="s">
        <v>105</v>
      </c>
      <c r="N32" s="14">
        <f t="shared" si="2"/>
        <v>1625000</v>
      </c>
      <c r="O32" s="43" t="s">
        <v>106</v>
      </c>
      <c r="P32" s="16">
        <f t="shared" si="3"/>
        <v>3250000</v>
      </c>
      <c r="Q32" s="40"/>
      <c r="R32" s="40"/>
      <c r="S32" s="40"/>
      <c r="T32" s="40"/>
      <c r="U32" s="40"/>
      <c r="V32" s="1" t="b">
        <f t="shared" si="4"/>
        <v>1</v>
      </c>
    </row>
    <row r="33" spans="1:22" ht="70.5" customHeight="1">
      <c r="A33" s="35">
        <v>29</v>
      </c>
      <c r="B33" s="11" t="s">
        <v>248</v>
      </c>
      <c r="C33" s="9" t="s">
        <v>74</v>
      </c>
      <c r="D33" s="9"/>
      <c r="E33" s="15">
        <v>1500000</v>
      </c>
      <c r="F33" s="21">
        <v>1500000</v>
      </c>
      <c r="G33" s="42" t="s">
        <v>32</v>
      </c>
      <c r="H33" s="19">
        <f t="shared" si="0"/>
        <v>195000</v>
      </c>
      <c r="I33" s="15"/>
      <c r="J33" s="42" t="s">
        <v>30</v>
      </c>
      <c r="K33" s="19">
        <f t="shared" si="1"/>
        <v>30000</v>
      </c>
      <c r="L33" s="15"/>
      <c r="M33" s="42" t="s">
        <v>13</v>
      </c>
      <c r="N33" s="20">
        <f t="shared" si="2"/>
        <v>225000</v>
      </c>
      <c r="O33" s="96" t="s">
        <v>11</v>
      </c>
      <c r="P33" s="27">
        <f t="shared" si="3"/>
        <v>1050000</v>
      </c>
      <c r="Q33" s="40"/>
      <c r="R33" s="40"/>
      <c r="S33" s="40"/>
      <c r="T33" s="40"/>
      <c r="U33" s="40"/>
      <c r="V33" s="1" t="b">
        <f t="shared" si="4"/>
        <v>1</v>
      </c>
    </row>
    <row r="34" spans="1:22" ht="55.5" customHeight="1">
      <c r="A34" s="36">
        <v>30</v>
      </c>
      <c r="B34" s="11" t="s">
        <v>90</v>
      </c>
      <c r="C34" s="9"/>
      <c r="D34" s="9" t="s">
        <v>103</v>
      </c>
      <c r="E34" s="15">
        <v>300000</v>
      </c>
      <c r="F34" s="15">
        <v>300000</v>
      </c>
      <c r="G34" s="42" t="s">
        <v>32</v>
      </c>
      <c r="H34" s="10">
        <f t="shared" si="0"/>
        <v>39000</v>
      </c>
      <c r="I34" s="15"/>
      <c r="J34" s="42" t="s">
        <v>30</v>
      </c>
      <c r="K34" s="10">
        <f t="shared" si="1"/>
        <v>6000</v>
      </c>
      <c r="L34" s="15"/>
      <c r="M34" s="42" t="s">
        <v>72</v>
      </c>
      <c r="N34" s="14">
        <f t="shared" si="2"/>
        <v>66000</v>
      </c>
      <c r="O34" s="43" t="s">
        <v>76</v>
      </c>
      <c r="P34" s="16">
        <f t="shared" si="3"/>
        <v>189000</v>
      </c>
      <c r="Q34" s="40"/>
      <c r="R34" s="40"/>
      <c r="S34" s="40"/>
      <c r="T34" s="40"/>
      <c r="U34" s="40"/>
      <c r="V34" s="1" t="b">
        <f t="shared" si="4"/>
        <v>1</v>
      </c>
    </row>
    <row r="35" spans="1:22" ht="18" customHeight="1">
      <c r="A35" s="37"/>
      <c r="B35" s="97" t="s">
        <v>131</v>
      </c>
      <c r="C35" s="28"/>
      <c r="D35" s="17"/>
      <c r="E35" s="18">
        <f>SUM(E5:E34)</f>
        <v>49440905</v>
      </c>
      <c r="F35" s="18">
        <f>SUM(F5:F34)</f>
        <v>49440905</v>
      </c>
      <c r="G35" s="18"/>
      <c r="H35" s="18">
        <f t="shared" ref="H35:P35" si="5">SUM(H5:H34)</f>
        <v>6622962.9000000004</v>
      </c>
      <c r="I35" s="18">
        <f t="shared" si="5"/>
        <v>0</v>
      </c>
      <c r="J35" s="18"/>
      <c r="K35" s="18">
        <f t="shared" si="5"/>
        <v>1626718.1</v>
      </c>
      <c r="L35" s="18">
        <f t="shared" si="5"/>
        <v>30000</v>
      </c>
      <c r="M35" s="18"/>
      <c r="N35" s="18">
        <f t="shared" si="5"/>
        <v>10945135.75</v>
      </c>
      <c r="O35" s="18"/>
      <c r="P35" s="18">
        <f t="shared" si="5"/>
        <v>30246088.25</v>
      </c>
    </row>
    <row r="36" spans="1:22">
      <c r="H36" s="223">
        <f>H35+K35</f>
        <v>8249681</v>
      </c>
      <c r="I36" s="223"/>
      <c r="J36" s="223"/>
      <c r="K36" s="223"/>
      <c r="L36" s="160"/>
    </row>
    <row r="37" spans="1:22" s="24" customFormat="1">
      <c r="A37" s="38"/>
      <c r="B37" s="22" t="s">
        <v>7</v>
      </c>
      <c r="C37" s="23"/>
      <c r="D37" s="23"/>
      <c r="E37" s="23"/>
      <c r="F37" s="23"/>
      <c r="I37" s="23"/>
      <c r="L37" s="23"/>
      <c r="M37" s="31"/>
      <c r="N37" s="26"/>
      <c r="O37" s="33"/>
      <c r="P37" s="25"/>
      <c r="Q37" s="41"/>
      <c r="R37" s="41"/>
      <c r="S37" s="41"/>
      <c r="T37" s="41"/>
      <c r="U37" s="41"/>
    </row>
    <row r="38" spans="1:22" s="24" customFormat="1">
      <c r="A38" s="38"/>
      <c r="B38" s="22"/>
      <c r="C38" s="23"/>
      <c r="D38" s="23"/>
      <c r="E38" s="23"/>
      <c r="F38" s="23"/>
      <c r="I38" s="23"/>
      <c r="L38" s="23"/>
      <c r="M38" s="31"/>
      <c r="N38" s="26"/>
      <c r="O38" s="33"/>
      <c r="P38" s="25"/>
      <c r="Q38" s="41"/>
      <c r="R38" s="41"/>
      <c r="S38" s="41"/>
      <c r="T38" s="41"/>
      <c r="U38" s="41"/>
    </row>
    <row r="39" spans="1:22">
      <c r="F39" s="134">
        <f>H35+K35+N35+P35</f>
        <v>49440905</v>
      </c>
    </row>
  </sheetData>
  <mergeCells count="19">
    <mergeCell ref="B1:P1"/>
    <mergeCell ref="A3:A4"/>
    <mergeCell ref="B3:B4"/>
    <mergeCell ref="C3:C4"/>
    <mergeCell ref="D3:D4"/>
    <mergeCell ref="E3:E4"/>
    <mergeCell ref="F3:F4"/>
    <mergeCell ref="G3:H3"/>
    <mergeCell ref="I3:I4"/>
    <mergeCell ref="J3:K3"/>
    <mergeCell ref="T3:T4"/>
    <mergeCell ref="U3:U4"/>
    <mergeCell ref="H36:K36"/>
    <mergeCell ref="L3:L4"/>
    <mergeCell ref="M3:N3"/>
    <mergeCell ref="O3:P3"/>
    <mergeCell ref="Q3:Q4"/>
    <mergeCell ref="R3:R4"/>
    <mergeCell ref="S3:S4"/>
  </mergeCells>
  <pageMargins left="7.874015748031496E-2" right="0" top="0" bottom="0.39370078740157483" header="0.31496062992125984" footer="0.31496062992125984"/>
  <pageSetup paperSize="9" scale="76" fitToHeight="0" orientation="landscape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zoomScaleNormal="100" workbookViewId="0">
      <pane ySplit="2445" activePane="bottomLeft"/>
      <selection activeCell="F1" sqref="F1:F1048576"/>
      <selection pane="bottomLeft" activeCell="E14" sqref="E14"/>
    </sheetView>
  </sheetViews>
  <sheetFormatPr defaultRowHeight="15"/>
  <cols>
    <col min="1" max="1" width="5" style="34" customWidth="1"/>
    <col min="2" max="2" width="53.28515625" style="5" customWidth="1"/>
    <col min="3" max="3" width="17.7109375" style="6" customWidth="1"/>
    <col min="4" max="4" width="9.28515625" style="1" customWidth="1"/>
    <col min="5" max="5" width="19.28515625" style="1" customWidth="1"/>
    <col min="6" max="7" width="17.42578125" style="1" customWidth="1"/>
    <col min="8" max="16384" width="9.140625" style="1"/>
  </cols>
  <sheetData>
    <row r="1" spans="1:7" ht="21">
      <c r="B1" s="217" t="s">
        <v>67</v>
      </c>
      <c r="C1" s="217"/>
      <c r="D1" s="217"/>
      <c r="E1" s="217"/>
    </row>
    <row r="2" spans="1:7">
      <c r="B2" s="13"/>
    </row>
    <row r="3" spans="1:7" s="4" customFormat="1" ht="39.75" customHeight="1">
      <c r="A3" s="218" t="s">
        <v>1</v>
      </c>
      <c r="B3" s="218" t="s">
        <v>8</v>
      </c>
      <c r="C3" s="218" t="s">
        <v>23</v>
      </c>
      <c r="D3" s="220" t="s">
        <v>312</v>
      </c>
      <c r="E3" s="221"/>
      <c r="F3" s="227" t="s">
        <v>317</v>
      </c>
      <c r="G3" s="227" t="s">
        <v>313</v>
      </c>
    </row>
    <row r="4" spans="1:7" s="4" customFormat="1" ht="25.5" customHeight="1">
      <c r="A4" s="219"/>
      <c r="B4" s="219"/>
      <c r="C4" s="219"/>
      <c r="D4" s="183" t="s">
        <v>3</v>
      </c>
      <c r="E4" s="3" t="s">
        <v>4</v>
      </c>
      <c r="F4" s="227"/>
      <c r="G4" s="227"/>
    </row>
    <row r="5" spans="1:7" ht="49.5" customHeight="1">
      <c r="A5" s="35">
        <v>10</v>
      </c>
      <c r="B5" s="11" t="s">
        <v>121</v>
      </c>
      <c r="C5" s="21">
        <v>1774801.61</v>
      </c>
      <c r="D5" s="42" t="s">
        <v>13</v>
      </c>
      <c r="E5" s="10">
        <f t="shared" ref="E5:E13" si="0">ROUND(C5*D5,2)</f>
        <v>266220.24</v>
      </c>
      <c r="F5" s="186">
        <v>150000</v>
      </c>
      <c r="G5" s="185"/>
    </row>
    <row r="6" spans="1:7" ht="57.75" customHeight="1">
      <c r="A6" s="35">
        <v>13</v>
      </c>
      <c r="B6" s="11" t="s">
        <v>132</v>
      </c>
      <c r="C6" s="21">
        <v>1029554.72</v>
      </c>
      <c r="D6" s="42" t="s">
        <v>316</v>
      </c>
      <c r="E6" s="10">
        <v>160610.54</v>
      </c>
      <c r="F6" s="186">
        <v>60000</v>
      </c>
      <c r="G6" s="185"/>
    </row>
    <row r="7" spans="1:7" ht="79.5" customHeight="1">
      <c r="A7" s="36">
        <v>19</v>
      </c>
      <c r="B7" s="11" t="s">
        <v>85</v>
      </c>
      <c r="C7" s="21">
        <v>3982140.28</v>
      </c>
      <c r="D7" s="42" t="s">
        <v>13</v>
      </c>
      <c r="E7" s="10">
        <f t="shared" si="0"/>
        <v>597321.04</v>
      </c>
      <c r="F7" s="186">
        <v>21000</v>
      </c>
      <c r="G7" s="185"/>
    </row>
    <row r="8" spans="1:7" ht="63.75" customHeight="1">
      <c r="A8" s="36">
        <v>20</v>
      </c>
      <c r="B8" s="11" t="s">
        <v>93</v>
      </c>
      <c r="C8" s="21">
        <v>1151039.3400000001</v>
      </c>
      <c r="D8" s="42" t="s">
        <v>104</v>
      </c>
      <c r="E8" s="10">
        <f t="shared" si="0"/>
        <v>230207.87</v>
      </c>
      <c r="F8" s="186"/>
      <c r="G8" s="185" t="s">
        <v>314</v>
      </c>
    </row>
    <row r="9" spans="1:7" ht="50.25" customHeight="1">
      <c r="A9" s="36">
        <v>21</v>
      </c>
      <c r="B9" s="11" t="s">
        <v>95</v>
      </c>
      <c r="C9" s="21">
        <v>3214978.97</v>
      </c>
      <c r="D9" s="42" t="s">
        <v>13</v>
      </c>
      <c r="E9" s="10">
        <f t="shared" si="0"/>
        <v>482246.85</v>
      </c>
      <c r="F9" s="186"/>
      <c r="G9" s="185"/>
    </row>
    <row r="10" spans="1:7" ht="60.75" customHeight="1">
      <c r="A10" s="36">
        <v>22</v>
      </c>
      <c r="B10" s="11" t="s">
        <v>107</v>
      </c>
      <c r="C10" s="21">
        <v>3685895.29</v>
      </c>
      <c r="D10" s="42" t="s">
        <v>13</v>
      </c>
      <c r="E10" s="10">
        <f>ROUND(C10*D10,2)+0.01</f>
        <v>552884.30000000005</v>
      </c>
      <c r="F10" s="186"/>
      <c r="G10" s="185"/>
    </row>
    <row r="11" spans="1:7" ht="63" customHeight="1">
      <c r="A11" s="36">
        <v>24</v>
      </c>
      <c r="B11" s="11" t="s">
        <v>99</v>
      </c>
      <c r="C11" s="21">
        <v>534779.44999999995</v>
      </c>
      <c r="D11" s="42" t="s">
        <v>13</v>
      </c>
      <c r="E11" s="10">
        <f t="shared" si="0"/>
        <v>80216.92</v>
      </c>
      <c r="F11" s="186">
        <f>10216.92+30000</f>
        <v>40216.92</v>
      </c>
      <c r="G11" s="185"/>
    </row>
    <row r="12" spans="1:7" ht="75.75" customHeight="1">
      <c r="A12" s="36">
        <v>25</v>
      </c>
      <c r="B12" s="11" t="s">
        <v>138</v>
      </c>
      <c r="C12" s="21">
        <v>3999277</v>
      </c>
      <c r="D12" s="42" t="s">
        <v>13</v>
      </c>
      <c r="E12" s="10">
        <f t="shared" si="0"/>
        <v>599891.55000000005</v>
      </c>
      <c r="F12" s="186">
        <v>600000</v>
      </c>
      <c r="G12" s="185" t="s">
        <v>318</v>
      </c>
    </row>
    <row r="13" spans="1:7" ht="50.25" customHeight="1">
      <c r="A13" s="36">
        <v>28</v>
      </c>
      <c r="B13" s="11" t="s">
        <v>102</v>
      </c>
      <c r="C13" s="15">
        <v>6500063.8399999999</v>
      </c>
      <c r="D13" s="42" t="s">
        <v>105</v>
      </c>
      <c r="E13" s="10">
        <f t="shared" si="0"/>
        <v>1625015.96</v>
      </c>
      <c r="F13" s="186"/>
      <c r="G13" s="185"/>
    </row>
    <row r="14" spans="1:7" ht="33" customHeight="1">
      <c r="A14" s="36"/>
      <c r="B14" s="184" t="s">
        <v>315</v>
      </c>
      <c r="C14" s="14">
        <f>SUM(C5:C13)</f>
        <v>25872530.5</v>
      </c>
      <c r="D14" s="14"/>
      <c r="E14" s="14">
        <f>SUM(E5:E13)</f>
        <v>4594615.2699999996</v>
      </c>
      <c r="F14" s="14">
        <f>SUM(F5:F13)</f>
        <v>871216.91999999993</v>
      </c>
      <c r="G14" s="14"/>
    </row>
    <row r="15" spans="1:7">
      <c r="E15" s="182"/>
    </row>
    <row r="16" spans="1:7" s="190" customFormat="1" ht="15.75">
      <c r="A16" s="187"/>
      <c r="B16" s="188" t="s">
        <v>319</v>
      </c>
      <c r="C16" s="189"/>
      <c r="E16" s="191">
        <f>F14-F12</f>
        <v>271216.91999999993</v>
      </c>
    </row>
    <row r="17" spans="1:5" s="194" customFormat="1" ht="31.5">
      <c r="A17" s="192"/>
      <c r="B17" s="188" t="s">
        <v>320</v>
      </c>
      <c r="C17" s="193"/>
      <c r="E17" s="191">
        <f>F12</f>
        <v>600000</v>
      </c>
    </row>
    <row r="18" spans="1:5" s="194" customFormat="1" ht="31.5">
      <c r="A18" s="192"/>
      <c r="B18" s="198" t="s">
        <v>330</v>
      </c>
      <c r="C18" s="199"/>
      <c r="D18" s="200"/>
      <c r="E18" s="201">
        <f>E14-E16-E17</f>
        <v>3723398.3499999996</v>
      </c>
    </row>
    <row r="19" spans="1:5" s="200" customFormat="1" ht="31.5">
      <c r="A19" s="204"/>
      <c r="B19" s="198" t="s">
        <v>325</v>
      </c>
      <c r="C19" s="202"/>
      <c r="D19" s="203"/>
      <c r="E19" s="201">
        <v>228847.92</v>
      </c>
    </row>
    <row r="20" spans="1:5" s="194" customFormat="1" ht="15.75">
      <c r="A20" s="192"/>
      <c r="B20" s="196" t="s">
        <v>326</v>
      </c>
      <c r="C20" s="193"/>
      <c r="E20" s="191">
        <v>64593.01</v>
      </c>
    </row>
    <row r="21" spans="1:5" s="200" customFormat="1" ht="15.75">
      <c r="A21" s="204"/>
      <c r="B21" s="198" t="s">
        <v>327</v>
      </c>
      <c r="C21" s="199"/>
      <c r="E21" s="201">
        <f>E19-E20</f>
        <v>164254.91</v>
      </c>
    </row>
    <row r="22" spans="1:5" s="194" customFormat="1" ht="15.75">
      <c r="A22" s="192"/>
      <c r="B22" s="188"/>
      <c r="C22" s="195"/>
      <c r="E22" s="191"/>
    </row>
    <row r="23" spans="1:5" s="200" customFormat="1" ht="31.5">
      <c r="A23" s="204"/>
      <c r="B23" s="198" t="s">
        <v>329</v>
      </c>
      <c r="C23" s="199"/>
      <c r="E23" s="201">
        <f>E18+E21</f>
        <v>3887653.26</v>
      </c>
    </row>
    <row r="24" spans="1:5" s="194" customFormat="1" ht="15.75">
      <c r="A24" s="192"/>
      <c r="B24" s="188"/>
      <c r="C24" s="195"/>
      <c r="E24" s="191"/>
    </row>
    <row r="25" spans="1:5" s="194" customFormat="1" ht="15.75">
      <c r="A25" s="192"/>
      <c r="B25" s="188" t="s">
        <v>321</v>
      </c>
      <c r="C25" s="195"/>
      <c r="E25" s="191"/>
    </row>
    <row r="26" spans="1:5" s="194" customFormat="1" ht="15.75">
      <c r="A26" s="192"/>
      <c r="B26" s="196" t="s">
        <v>322</v>
      </c>
      <c r="C26" s="193">
        <v>63690.27</v>
      </c>
      <c r="E26" s="191"/>
    </row>
    <row r="27" spans="1:5" s="194" customFormat="1" ht="15.75">
      <c r="A27" s="192"/>
      <c r="B27" s="196" t="s">
        <v>323</v>
      </c>
      <c r="C27" s="193">
        <v>167233.53</v>
      </c>
      <c r="E27" s="191"/>
    </row>
    <row r="28" spans="1:5" s="194" customFormat="1" ht="15.75">
      <c r="A28" s="192"/>
      <c r="B28" s="196" t="s">
        <v>324</v>
      </c>
      <c r="C28" s="193">
        <v>145655.03</v>
      </c>
      <c r="E28" s="191"/>
    </row>
    <row r="29" spans="1:5" s="194" customFormat="1" ht="15.75">
      <c r="A29" s="192"/>
      <c r="B29" s="197" t="s">
        <v>328</v>
      </c>
      <c r="C29" s="193">
        <f>SUM(C26:C28)</f>
        <v>376578.82999999996</v>
      </c>
      <c r="E29" s="191"/>
    </row>
    <row r="30" spans="1:5">
      <c r="E30" s="182"/>
    </row>
  </sheetData>
  <mergeCells count="7">
    <mergeCell ref="G3:G4"/>
    <mergeCell ref="F3:F4"/>
    <mergeCell ref="B1:E1"/>
    <mergeCell ref="A3:A4"/>
    <mergeCell ref="B3:B4"/>
    <mergeCell ref="C3:C4"/>
    <mergeCell ref="D3:E3"/>
  </mergeCells>
  <pageMargins left="7.874015748031496E-2" right="0" top="0" bottom="0.39370078740157483" header="0.31496062992125984" footer="0.31496062992125984"/>
  <pageSetup paperSize="9" fitToHeight="0" orientation="landscape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8"/>
  <sheetViews>
    <sheetView zoomScaleNormal="100" workbookViewId="0">
      <pane ySplit="2445" topLeftCell="A23" activePane="bottomLeft"/>
      <selection activeCell="Q1" sqref="Q1:U1048576"/>
      <selection pane="bottomLeft" activeCell="D16" sqref="D16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14.5703125" style="6" customWidth="1"/>
    <col min="10" max="10" width="4.7109375" style="1" customWidth="1"/>
    <col min="11" max="11" width="13" style="1" customWidth="1"/>
    <col min="12" max="12" width="14.5703125" style="6" customWidth="1"/>
    <col min="13" max="13" width="6" style="29" customWidth="1"/>
    <col min="14" max="14" width="13.140625" style="2" customWidth="1"/>
    <col min="15" max="15" width="6.28515625" style="32" customWidth="1"/>
    <col min="16" max="16" width="15.140625" style="2" customWidth="1"/>
    <col min="17" max="17" width="5.5703125" style="39" hidden="1" customWidth="1"/>
    <col min="18" max="21" width="5.28515625" style="39" hidden="1" customWidth="1"/>
    <col min="22" max="22" width="9.140625" style="1" customWidth="1"/>
    <col min="23" max="16384" width="9.140625" style="1"/>
  </cols>
  <sheetData>
    <row r="1" spans="1:24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4">
      <c r="B2" s="13"/>
      <c r="C2" s="94"/>
    </row>
    <row r="3" spans="1:24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18" t="s">
        <v>249</v>
      </c>
      <c r="J3" s="220" t="s">
        <v>25</v>
      </c>
      <c r="K3" s="221"/>
      <c r="L3" s="218" t="s">
        <v>249</v>
      </c>
      <c r="M3" s="220" t="s">
        <v>0</v>
      </c>
      <c r="N3" s="221"/>
      <c r="O3" s="220" t="s">
        <v>2</v>
      </c>
      <c r="P3" s="222"/>
      <c r="Q3" s="215" t="s">
        <v>26</v>
      </c>
      <c r="R3" s="215" t="s">
        <v>27</v>
      </c>
      <c r="S3" s="215" t="s">
        <v>128</v>
      </c>
      <c r="T3" s="215" t="s">
        <v>129</v>
      </c>
      <c r="U3" s="215" t="s">
        <v>130</v>
      </c>
    </row>
    <row r="4" spans="1:24" s="4" customFormat="1" ht="25.5" customHeight="1">
      <c r="A4" s="219"/>
      <c r="B4" s="219"/>
      <c r="C4" s="226"/>
      <c r="D4" s="226"/>
      <c r="E4" s="219"/>
      <c r="F4" s="219"/>
      <c r="G4" s="159" t="s">
        <v>3</v>
      </c>
      <c r="H4" s="3" t="s">
        <v>4</v>
      </c>
      <c r="I4" s="219"/>
      <c r="J4" s="159" t="s">
        <v>3</v>
      </c>
      <c r="K4" s="3" t="s">
        <v>4</v>
      </c>
      <c r="L4" s="219"/>
      <c r="M4" s="30" t="s">
        <v>3</v>
      </c>
      <c r="N4" s="3" t="s">
        <v>4</v>
      </c>
      <c r="O4" s="30" t="s">
        <v>3</v>
      </c>
      <c r="P4" s="159" t="s">
        <v>4</v>
      </c>
      <c r="Q4" s="216"/>
      <c r="R4" s="216"/>
      <c r="S4" s="216"/>
      <c r="T4" s="216"/>
      <c r="U4" s="216"/>
    </row>
    <row r="5" spans="1:24" s="127" customFormat="1" ht="93.75" customHeight="1">
      <c r="A5" s="115">
        <v>1</v>
      </c>
      <c r="B5" s="116" t="s">
        <v>77</v>
      </c>
      <c r="C5" s="117" t="s">
        <v>74</v>
      </c>
      <c r="D5" s="117"/>
      <c r="E5" s="118">
        <v>1500000</v>
      </c>
      <c r="F5" s="118">
        <v>1525150.42</v>
      </c>
      <c r="G5" s="119" t="s">
        <v>19</v>
      </c>
      <c r="H5" s="120">
        <f>ROUND(F5*G5,2)</f>
        <v>152515.04</v>
      </c>
      <c r="I5" s="118"/>
      <c r="J5" s="119" t="s">
        <v>31</v>
      </c>
      <c r="K5" s="121">
        <f>ROUND(F5*J5,2)</f>
        <v>76257.52</v>
      </c>
      <c r="L5" s="118"/>
      <c r="M5" s="119" t="s">
        <v>72</v>
      </c>
      <c r="N5" s="122">
        <f>ROUND(F5*M5,2)+0.01</f>
        <v>335533.10000000003</v>
      </c>
      <c r="O5" s="123" t="s">
        <v>76</v>
      </c>
      <c r="P5" s="124">
        <f>ROUND(F5*O5,2)</f>
        <v>960844.76</v>
      </c>
      <c r="Q5" s="126"/>
      <c r="R5" s="126"/>
      <c r="S5" s="126"/>
      <c r="T5" s="126"/>
      <c r="U5" s="126"/>
      <c r="V5" s="127" t="b">
        <f>F5=(H5+K5+N5+P5)</f>
        <v>1</v>
      </c>
      <c r="W5" s="169">
        <f>E5*O5</f>
        <v>945000</v>
      </c>
      <c r="X5" s="169">
        <f>P5-W5</f>
        <v>15844.760000000009</v>
      </c>
    </row>
    <row r="6" spans="1:24" s="127" customFormat="1" ht="67.5" customHeight="1">
      <c r="A6" s="115">
        <v>2</v>
      </c>
      <c r="B6" s="116" t="s">
        <v>82</v>
      </c>
      <c r="C6" s="117" t="s">
        <v>74</v>
      </c>
      <c r="D6" s="117"/>
      <c r="E6" s="118">
        <v>300000</v>
      </c>
      <c r="F6" s="118">
        <v>249939.22</v>
      </c>
      <c r="G6" s="119" t="s">
        <v>19</v>
      </c>
      <c r="H6" s="120">
        <f t="shared" ref="H6:H24" si="0">ROUND(F6*G6,2)</f>
        <v>24993.919999999998</v>
      </c>
      <c r="I6" s="118"/>
      <c r="J6" s="119" t="s">
        <v>31</v>
      </c>
      <c r="K6" s="121">
        <f t="shared" ref="K6:K24" si="1">ROUND(F6*J6,2)</f>
        <v>12496.96</v>
      </c>
      <c r="L6" s="118"/>
      <c r="M6" s="119" t="s">
        <v>72</v>
      </c>
      <c r="N6" s="122">
        <f t="shared" ref="N6:N24" si="2">ROUND(F6*M6,2)</f>
        <v>54986.63</v>
      </c>
      <c r="O6" s="123" t="s">
        <v>76</v>
      </c>
      <c r="P6" s="124">
        <f t="shared" ref="P6:P23" si="3">ROUND(F6*O6,2)</f>
        <v>157461.71</v>
      </c>
      <c r="Q6" s="126"/>
      <c r="R6" s="126"/>
      <c r="S6" s="126"/>
      <c r="T6" s="126"/>
      <c r="U6" s="126"/>
      <c r="V6" s="127" t="b">
        <f t="shared" ref="V6:V25" si="4">F6=(H6+K6+N6+P6)</f>
        <v>1</v>
      </c>
      <c r="W6" s="169">
        <f t="shared" ref="W6:W24" si="5">E6*O6</f>
        <v>189000</v>
      </c>
      <c r="X6" s="169">
        <f t="shared" ref="X6:X24" si="6">P6-W6</f>
        <v>-31538.290000000008</v>
      </c>
    </row>
    <row r="7" spans="1:24" s="127" customFormat="1" ht="86.25" customHeight="1">
      <c r="A7" s="115">
        <v>3</v>
      </c>
      <c r="B7" s="116" t="s">
        <v>110</v>
      </c>
      <c r="C7" s="117" t="s">
        <v>74</v>
      </c>
      <c r="D7" s="117"/>
      <c r="E7" s="131">
        <v>550000</v>
      </c>
      <c r="F7" s="118">
        <v>562804.30000000005</v>
      </c>
      <c r="G7" s="119" t="s">
        <v>19</v>
      </c>
      <c r="H7" s="120">
        <f t="shared" si="0"/>
        <v>56280.43</v>
      </c>
      <c r="I7" s="131"/>
      <c r="J7" s="119" t="s">
        <v>31</v>
      </c>
      <c r="K7" s="121">
        <f t="shared" si="1"/>
        <v>28140.22</v>
      </c>
      <c r="L7" s="131"/>
      <c r="M7" s="119" t="s">
        <v>13</v>
      </c>
      <c r="N7" s="122">
        <f t="shared" si="2"/>
        <v>84420.65</v>
      </c>
      <c r="O7" s="123" t="s">
        <v>11</v>
      </c>
      <c r="P7" s="124">
        <f>ROUND(F7*O7,2)-0.01</f>
        <v>393963</v>
      </c>
      <c r="Q7" s="126"/>
      <c r="R7" s="126"/>
      <c r="S7" s="126"/>
      <c r="T7" s="126"/>
      <c r="U7" s="126"/>
      <c r="V7" s="127" t="b">
        <f t="shared" si="4"/>
        <v>1</v>
      </c>
      <c r="W7" s="169">
        <f t="shared" si="5"/>
        <v>385000</v>
      </c>
      <c r="X7" s="169">
        <f t="shared" si="6"/>
        <v>8963</v>
      </c>
    </row>
    <row r="8" spans="1:24" s="127" customFormat="1" ht="82.5" customHeight="1">
      <c r="A8" s="164">
        <v>4</v>
      </c>
      <c r="B8" s="116" t="s">
        <v>111</v>
      </c>
      <c r="C8" s="117" t="s">
        <v>74</v>
      </c>
      <c r="D8" s="117"/>
      <c r="E8" s="131">
        <v>400000</v>
      </c>
      <c r="F8" s="118">
        <v>425652.23</v>
      </c>
      <c r="G8" s="119" t="s">
        <v>19</v>
      </c>
      <c r="H8" s="120">
        <f t="shared" si="0"/>
        <v>42565.22</v>
      </c>
      <c r="I8" s="131"/>
      <c r="J8" s="119" t="s">
        <v>31</v>
      </c>
      <c r="K8" s="121">
        <f>ROUND(F8*J8,2)+0.01</f>
        <v>21282.62</v>
      </c>
      <c r="L8" s="131"/>
      <c r="M8" s="119" t="s">
        <v>13</v>
      </c>
      <c r="N8" s="122">
        <f t="shared" si="2"/>
        <v>63847.83</v>
      </c>
      <c r="O8" s="123" t="s">
        <v>11</v>
      </c>
      <c r="P8" s="124">
        <f t="shared" si="3"/>
        <v>297956.56</v>
      </c>
      <c r="Q8" s="126"/>
      <c r="R8" s="126"/>
      <c r="S8" s="126"/>
      <c r="T8" s="126"/>
      <c r="U8" s="126"/>
      <c r="V8" s="127" t="b">
        <f t="shared" si="4"/>
        <v>1</v>
      </c>
      <c r="W8" s="169">
        <f t="shared" si="5"/>
        <v>280000</v>
      </c>
      <c r="X8" s="169">
        <f t="shared" si="6"/>
        <v>17956.559999999998</v>
      </c>
    </row>
    <row r="9" spans="1:24" s="127" customFormat="1" ht="70.5" customHeight="1">
      <c r="A9" s="115">
        <v>5</v>
      </c>
      <c r="B9" s="116" t="s">
        <v>120</v>
      </c>
      <c r="C9" s="117" t="s">
        <v>74</v>
      </c>
      <c r="D9" s="117"/>
      <c r="E9" s="131">
        <v>280000</v>
      </c>
      <c r="F9" s="118">
        <v>289212.95</v>
      </c>
      <c r="G9" s="119" t="s">
        <v>19</v>
      </c>
      <c r="H9" s="120">
        <f t="shared" si="0"/>
        <v>28921.3</v>
      </c>
      <c r="I9" s="131"/>
      <c r="J9" s="119" t="s">
        <v>31</v>
      </c>
      <c r="K9" s="121">
        <f t="shared" si="1"/>
        <v>14460.65</v>
      </c>
      <c r="L9" s="131"/>
      <c r="M9" s="119" t="s">
        <v>13</v>
      </c>
      <c r="N9" s="122">
        <f t="shared" si="2"/>
        <v>43381.94</v>
      </c>
      <c r="O9" s="123" t="s">
        <v>11</v>
      </c>
      <c r="P9" s="124">
        <f>ROUND(F9*O9,2)-0.01</f>
        <v>202449.06</v>
      </c>
      <c r="Q9" s="126"/>
      <c r="R9" s="126"/>
      <c r="S9" s="126"/>
      <c r="T9" s="126"/>
      <c r="U9" s="126"/>
      <c r="V9" s="127" t="b">
        <f t="shared" si="4"/>
        <v>1</v>
      </c>
      <c r="W9" s="169">
        <f t="shared" si="5"/>
        <v>196000</v>
      </c>
      <c r="X9" s="169">
        <f t="shared" si="6"/>
        <v>6449.0599999999977</v>
      </c>
    </row>
    <row r="10" spans="1:24" s="127" customFormat="1" ht="129.75" customHeight="1">
      <c r="A10" s="115">
        <v>6</v>
      </c>
      <c r="B10" s="116" t="s">
        <v>127</v>
      </c>
      <c r="C10" s="117" t="s">
        <v>74</v>
      </c>
      <c r="D10" s="117"/>
      <c r="E10" s="131">
        <v>800000</v>
      </c>
      <c r="F10" s="118">
        <v>810186.3</v>
      </c>
      <c r="G10" s="119" t="s">
        <v>71</v>
      </c>
      <c r="H10" s="120">
        <f t="shared" si="0"/>
        <v>89120.49</v>
      </c>
      <c r="I10" s="131"/>
      <c r="J10" s="119" t="s">
        <v>31</v>
      </c>
      <c r="K10" s="121">
        <f t="shared" si="1"/>
        <v>40509.32</v>
      </c>
      <c r="L10" s="131">
        <v>30000</v>
      </c>
      <c r="M10" s="119" t="s">
        <v>13</v>
      </c>
      <c r="N10" s="122">
        <f t="shared" si="2"/>
        <v>121527.95</v>
      </c>
      <c r="O10" s="123" t="s">
        <v>18</v>
      </c>
      <c r="P10" s="124">
        <f>ROUND(F10*O10,2)-0.01</f>
        <v>559028.54</v>
      </c>
      <c r="Q10" s="126"/>
      <c r="R10" s="126"/>
      <c r="S10" s="126"/>
      <c r="T10" s="126"/>
      <c r="U10" s="126"/>
      <c r="V10" s="127" t="b">
        <f t="shared" si="4"/>
        <v>1</v>
      </c>
      <c r="W10" s="169">
        <f t="shared" si="5"/>
        <v>552000</v>
      </c>
      <c r="X10" s="169">
        <f t="shared" si="6"/>
        <v>7028.5400000000373</v>
      </c>
    </row>
    <row r="11" spans="1:24" s="127" customFormat="1" ht="81.75" customHeight="1">
      <c r="A11" s="115">
        <v>7</v>
      </c>
      <c r="B11" s="116" t="s">
        <v>69</v>
      </c>
      <c r="C11" s="117" t="s">
        <v>83</v>
      </c>
      <c r="D11" s="117"/>
      <c r="E11" s="118">
        <v>200000</v>
      </c>
      <c r="F11" s="118">
        <v>249903.18</v>
      </c>
      <c r="G11" s="119" t="s">
        <v>19</v>
      </c>
      <c r="H11" s="120">
        <f t="shared" si="0"/>
        <v>24990.32</v>
      </c>
      <c r="I11" s="118"/>
      <c r="J11" s="119" t="s">
        <v>31</v>
      </c>
      <c r="K11" s="121">
        <f t="shared" si="1"/>
        <v>12495.16</v>
      </c>
      <c r="L11" s="118"/>
      <c r="M11" s="119" t="s">
        <v>72</v>
      </c>
      <c r="N11" s="122">
        <f t="shared" si="2"/>
        <v>54978.7</v>
      </c>
      <c r="O11" s="123" t="s">
        <v>76</v>
      </c>
      <c r="P11" s="124">
        <f t="shared" si="3"/>
        <v>157439</v>
      </c>
      <c r="Q11" s="126"/>
      <c r="R11" s="126"/>
      <c r="S11" s="126"/>
      <c r="T11" s="126"/>
      <c r="U11" s="126"/>
      <c r="V11" s="127" t="b">
        <f t="shared" si="4"/>
        <v>1</v>
      </c>
      <c r="W11" s="169">
        <f t="shared" si="5"/>
        <v>126000</v>
      </c>
      <c r="X11" s="169">
        <f t="shared" si="6"/>
        <v>31439</v>
      </c>
    </row>
    <row r="12" spans="1:24" s="127" customFormat="1" ht="102.75" customHeight="1">
      <c r="A12" s="115">
        <v>8</v>
      </c>
      <c r="B12" s="116" t="s">
        <v>101</v>
      </c>
      <c r="C12" s="117" t="s">
        <v>83</v>
      </c>
      <c r="D12" s="117"/>
      <c r="E12" s="131">
        <v>1700000</v>
      </c>
      <c r="F12" s="118">
        <v>1766813.69</v>
      </c>
      <c r="G12" s="119" t="s">
        <v>32</v>
      </c>
      <c r="H12" s="120">
        <f t="shared" si="0"/>
        <v>229685.78</v>
      </c>
      <c r="I12" s="131"/>
      <c r="J12" s="119" t="s">
        <v>33</v>
      </c>
      <c r="K12" s="121">
        <f t="shared" si="1"/>
        <v>53004.41</v>
      </c>
      <c r="L12" s="131"/>
      <c r="M12" s="119" t="s">
        <v>13</v>
      </c>
      <c r="N12" s="122">
        <f t="shared" si="2"/>
        <v>265022.05</v>
      </c>
      <c r="O12" s="123" t="s">
        <v>18</v>
      </c>
      <c r="P12" s="124">
        <f t="shared" si="3"/>
        <v>1219101.45</v>
      </c>
      <c r="Q12" s="126"/>
      <c r="R12" s="126"/>
      <c r="S12" s="126"/>
      <c r="T12" s="126"/>
      <c r="U12" s="126"/>
      <c r="V12" s="127" t="b">
        <f t="shared" si="4"/>
        <v>1</v>
      </c>
      <c r="W12" s="169">
        <f t="shared" si="5"/>
        <v>1173000</v>
      </c>
      <c r="X12" s="169">
        <f t="shared" si="6"/>
        <v>46101.449999999953</v>
      </c>
    </row>
    <row r="13" spans="1:24" ht="57" customHeight="1">
      <c r="A13" s="36">
        <v>9</v>
      </c>
      <c r="B13" s="11" t="s">
        <v>80</v>
      </c>
      <c r="C13" s="9" t="s">
        <v>81</v>
      </c>
      <c r="D13" s="9"/>
      <c r="E13" s="21">
        <v>2000000</v>
      </c>
      <c r="F13" s="21">
        <v>2000000</v>
      </c>
      <c r="G13" s="42" t="s">
        <v>32</v>
      </c>
      <c r="H13" s="10">
        <f t="shared" si="0"/>
        <v>260000</v>
      </c>
      <c r="I13" s="21"/>
      <c r="J13" s="42" t="s">
        <v>30</v>
      </c>
      <c r="K13" s="19">
        <f t="shared" si="1"/>
        <v>40000</v>
      </c>
      <c r="L13" s="21"/>
      <c r="M13" s="42" t="s">
        <v>72</v>
      </c>
      <c r="N13" s="14">
        <f t="shared" si="2"/>
        <v>440000</v>
      </c>
      <c r="O13" s="43" t="s">
        <v>76</v>
      </c>
      <c r="P13" s="16">
        <f t="shared" si="3"/>
        <v>1260000</v>
      </c>
      <c r="Q13" s="40"/>
      <c r="R13" s="40"/>
      <c r="S13" s="40"/>
      <c r="T13" s="40"/>
      <c r="U13" s="40"/>
      <c r="V13" s="1" t="b">
        <f t="shared" si="4"/>
        <v>1</v>
      </c>
      <c r="W13" s="169">
        <f t="shared" si="5"/>
        <v>1260000</v>
      </c>
      <c r="X13" s="169">
        <f t="shared" si="6"/>
        <v>0</v>
      </c>
    </row>
    <row r="14" spans="1:24" ht="69" customHeight="1">
      <c r="A14" s="35">
        <v>10</v>
      </c>
      <c r="B14" s="11" t="s">
        <v>121</v>
      </c>
      <c r="C14" s="9" t="s">
        <v>81</v>
      </c>
      <c r="D14" s="9"/>
      <c r="E14" s="15">
        <v>1800000</v>
      </c>
      <c r="F14" s="21">
        <v>1879863.33</v>
      </c>
      <c r="G14" s="42" t="s">
        <v>19</v>
      </c>
      <c r="H14" s="10">
        <f t="shared" si="0"/>
        <v>187986.33</v>
      </c>
      <c r="I14" s="15"/>
      <c r="J14" s="42" t="s">
        <v>31</v>
      </c>
      <c r="K14" s="19">
        <f t="shared" si="1"/>
        <v>93993.17</v>
      </c>
      <c r="L14" s="15"/>
      <c r="M14" s="42" t="s">
        <v>13</v>
      </c>
      <c r="N14" s="14">
        <f t="shared" si="2"/>
        <v>281979.5</v>
      </c>
      <c r="O14" s="43" t="s">
        <v>11</v>
      </c>
      <c r="P14" s="16">
        <f t="shared" si="3"/>
        <v>1315904.33</v>
      </c>
      <c r="Q14" s="40"/>
      <c r="R14" s="40"/>
      <c r="S14" s="40"/>
      <c r="T14" s="40"/>
      <c r="U14" s="40"/>
      <c r="V14" s="1" t="b">
        <f t="shared" si="4"/>
        <v>1</v>
      </c>
      <c r="W14" s="169">
        <f t="shared" si="5"/>
        <v>1260000</v>
      </c>
      <c r="X14" s="169">
        <f t="shared" si="6"/>
        <v>55904.330000000075</v>
      </c>
    </row>
    <row r="15" spans="1:24" s="127" customFormat="1" ht="67.5" customHeight="1">
      <c r="A15" s="115">
        <v>11</v>
      </c>
      <c r="B15" s="116" t="s">
        <v>68</v>
      </c>
      <c r="C15" s="117" t="s">
        <v>15</v>
      </c>
      <c r="D15" s="117"/>
      <c r="E15" s="118">
        <v>1000000</v>
      </c>
      <c r="F15" s="118">
        <v>1130862.58</v>
      </c>
      <c r="G15" s="119" t="s">
        <v>19</v>
      </c>
      <c r="H15" s="120">
        <f t="shared" si="0"/>
        <v>113086.26</v>
      </c>
      <c r="I15" s="118"/>
      <c r="J15" s="119" t="s">
        <v>14</v>
      </c>
      <c r="K15" s="121">
        <f t="shared" si="1"/>
        <v>67851.75</v>
      </c>
      <c r="L15" s="118"/>
      <c r="M15" s="119" t="s">
        <v>72</v>
      </c>
      <c r="N15" s="122">
        <f t="shared" si="2"/>
        <v>248789.77</v>
      </c>
      <c r="O15" s="123" t="s">
        <v>73</v>
      </c>
      <c r="P15" s="124">
        <f t="shared" si="3"/>
        <v>701134.8</v>
      </c>
      <c r="Q15" s="126"/>
      <c r="R15" s="126"/>
      <c r="S15" s="126"/>
      <c r="T15" s="126"/>
      <c r="U15" s="126"/>
      <c r="V15" s="127" t="b">
        <f t="shared" si="4"/>
        <v>1</v>
      </c>
      <c r="W15" s="169">
        <f t="shared" si="5"/>
        <v>620000</v>
      </c>
      <c r="X15" s="169">
        <f t="shared" si="6"/>
        <v>81134.800000000047</v>
      </c>
    </row>
    <row r="16" spans="1:24" s="127" customFormat="1" ht="84" customHeight="1">
      <c r="A16" s="115">
        <v>12</v>
      </c>
      <c r="B16" s="116" t="s">
        <v>118</v>
      </c>
      <c r="C16" s="117" t="s">
        <v>15</v>
      </c>
      <c r="D16" s="117"/>
      <c r="E16" s="131">
        <v>1100000</v>
      </c>
      <c r="F16" s="118">
        <v>1028024.22</v>
      </c>
      <c r="G16" s="119" t="s">
        <v>32</v>
      </c>
      <c r="H16" s="120">
        <f t="shared" si="0"/>
        <v>133643.15</v>
      </c>
      <c r="I16" s="131"/>
      <c r="J16" s="119" t="s">
        <v>30</v>
      </c>
      <c r="K16" s="121">
        <f t="shared" si="1"/>
        <v>20560.48</v>
      </c>
      <c r="L16" s="131"/>
      <c r="M16" s="119" t="s">
        <v>13</v>
      </c>
      <c r="N16" s="122">
        <f>ROUND(F16*M16,2)+0.01</f>
        <v>154203.64000000001</v>
      </c>
      <c r="O16" s="123" t="s">
        <v>11</v>
      </c>
      <c r="P16" s="124">
        <f t="shared" si="3"/>
        <v>719616.95</v>
      </c>
      <c r="Q16" s="126"/>
      <c r="R16" s="126"/>
      <c r="S16" s="126"/>
      <c r="T16" s="126"/>
      <c r="U16" s="126"/>
      <c r="V16" s="127" t="b">
        <f t="shared" si="4"/>
        <v>1</v>
      </c>
      <c r="W16" s="169">
        <f t="shared" si="5"/>
        <v>770000</v>
      </c>
      <c r="X16" s="169">
        <f t="shared" si="6"/>
        <v>-50383.050000000047</v>
      </c>
    </row>
    <row r="17" spans="1:24" s="127" customFormat="1" ht="102" customHeight="1">
      <c r="A17" s="164">
        <v>13</v>
      </c>
      <c r="B17" s="116" t="s">
        <v>132</v>
      </c>
      <c r="C17" s="117" t="s">
        <v>15</v>
      </c>
      <c r="D17" s="117"/>
      <c r="E17" s="131">
        <v>1000000</v>
      </c>
      <c r="F17" s="118">
        <v>1029554.72</v>
      </c>
      <c r="G17" s="119" t="s">
        <v>19</v>
      </c>
      <c r="H17" s="120">
        <f t="shared" si="0"/>
        <v>102955.47</v>
      </c>
      <c r="I17" s="131"/>
      <c r="J17" s="119" t="s">
        <v>14</v>
      </c>
      <c r="K17" s="121">
        <f t="shared" si="1"/>
        <v>61773.279999999999</v>
      </c>
      <c r="L17" s="131"/>
      <c r="M17" s="119" t="s">
        <v>13</v>
      </c>
      <c r="N17" s="122">
        <f t="shared" si="2"/>
        <v>154433.21</v>
      </c>
      <c r="O17" s="123" t="s">
        <v>18</v>
      </c>
      <c r="P17" s="124">
        <f t="shared" si="3"/>
        <v>710392.76</v>
      </c>
      <c r="Q17" s="126"/>
      <c r="R17" s="126"/>
      <c r="S17" s="126"/>
      <c r="T17" s="126"/>
      <c r="U17" s="126"/>
      <c r="V17" s="127" t="b">
        <f t="shared" si="4"/>
        <v>1</v>
      </c>
      <c r="W17" s="169">
        <f t="shared" si="5"/>
        <v>690000</v>
      </c>
      <c r="X17" s="169">
        <f t="shared" si="6"/>
        <v>20392.760000000009</v>
      </c>
    </row>
    <row r="18" spans="1:24" ht="68.25" customHeight="1">
      <c r="A18" s="36">
        <v>14</v>
      </c>
      <c r="B18" s="11" t="s">
        <v>123</v>
      </c>
      <c r="C18" s="9" t="s">
        <v>113</v>
      </c>
      <c r="D18" s="9"/>
      <c r="E18" s="21">
        <v>1500000</v>
      </c>
      <c r="F18" s="21">
        <v>1500000</v>
      </c>
      <c r="G18" s="42" t="s">
        <v>19</v>
      </c>
      <c r="H18" s="10">
        <f t="shared" si="0"/>
        <v>150000</v>
      </c>
      <c r="I18" s="21"/>
      <c r="J18" s="42" t="s">
        <v>31</v>
      </c>
      <c r="K18" s="19">
        <f t="shared" si="1"/>
        <v>75000</v>
      </c>
      <c r="L18" s="21"/>
      <c r="M18" s="42" t="s">
        <v>13</v>
      </c>
      <c r="N18" s="14">
        <f t="shared" si="2"/>
        <v>225000</v>
      </c>
      <c r="O18" s="43" t="s">
        <v>11</v>
      </c>
      <c r="P18" s="16">
        <f t="shared" si="3"/>
        <v>1050000</v>
      </c>
      <c r="Q18" s="40"/>
      <c r="R18" s="40"/>
      <c r="S18" s="40"/>
      <c r="T18" s="40"/>
      <c r="U18" s="40"/>
      <c r="V18" s="1" t="b">
        <f t="shared" si="4"/>
        <v>1</v>
      </c>
      <c r="W18" s="169">
        <f t="shared" si="5"/>
        <v>1050000</v>
      </c>
      <c r="X18" s="169">
        <f t="shared" si="6"/>
        <v>0</v>
      </c>
    </row>
    <row r="19" spans="1:24" ht="132" customHeight="1">
      <c r="A19" s="36">
        <v>15</v>
      </c>
      <c r="B19" s="11" t="s">
        <v>112</v>
      </c>
      <c r="C19" s="9" t="s">
        <v>113</v>
      </c>
      <c r="D19" s="9"/>
      <c r="E19" s="15">
        <v>700000</v>
      </c>
      <c r="F19" s="21">
        <v>725685.63</v>
      </c>
      <c r="G19" s="42" t="s">
        <v>19</v>
      </c>
      <c r="H19" s="10">
        <f>ROUND(F19*G19,2)+0.01</f>
        <v>72568.569999999992</v>
      </c>
      <c r="I19" s="15"/>
      <c r="J19" s="42" t="s">
        <v>31</v>
      </c>
      <c r="K19" s="19">
        <f t="shared" si="1"/>
        <v>36284.28</v>
      </c>
      <c r="L19" s="15"/>
      <c r="M19" s="42" t="s">
        <v>13</v>
      </c>
      <c r="N19" s="14">
        <f t="shared" si="2"/>
        <v>108852.84</v>
      </c>
      <c r="O19" s="43" t="s">
        <v>11</v>
      </c>
      <c r="P19" s="16">
        <f>ROUND(F19*O19,2)</f>
        <v>507979.94</v>
      </c>
      <c r="Q19" s="40"/>
      <c r="R19" s="40"/>
      <c r="S19" s="40"/>
      <c r="T19" s="40"/>
      <c r="U19" s="40"/>
      <c r="V19" s="1" t="b">
        <f t="shared" si="4"/>
        <v>1</v>
      </c>
      <c r="W19" s="169">
        <f t="shared" si="5"/>
        <v>489999.99999999994</v>
      </c>
      <c r="X19" s="169">
        <f t="shared" si="6"/>
        <v>17979.940000000061</v>
      </c>
    </row>
    <row r="20" spans="1:24" s="127" customFormat="1" ht="54.75" customHeight="1">
      <c r="A20" s="115">
        <v>16</v>
      </c>
      <c r="B20" s="116" t="s">
        <v>124</v>
      </c>
      <c r="C20" s="117" t="s">
        <v>125</v>
      </c>
      <c r="D20" s="117"/>
      <c r="E20" s="118">
        <v>410905</v>
      </c>
      <c r="F20" s="118">
        <v>236477.73</v>
      </c>
      <c r="G20" s="119" t="s">
        <v>20</v>
      </c>
      <c r="H20" s="120">
        <f>ROUND(F20*G20,2)+0.01</f>
        <v>42566</v>
      </c>
      <c r="I20" s="118"/>
      <c r="J20" s="119" t="s">
        <v>30</v>
      </c>
      <c r="K20" s="121">
        <f t="shared" si="1"/>
        <v>4729.55</v>
      </c>
      <c r="L20" s="118"/>
      <c r="M20" s="119" t="s">
        <v>13</v>
      </c>
      <c r="N20" s="122">
        <f t="shared" si="2"/>
        <v>35471.660000000003</v>
      </c>
      <c r="O20" s="123" t="s">
        <v>22</v>
      </c>
      <c r="P20" s="124">
        <f t="shared" si="3"/>
        <v>153710.51999999999</v>
      </c>
      <c r="Q20" s="126"/>
      <c r="R20" s="126"/>
      <c r="S20" s="126"/>
      <c r="T20" s="126"/>
      <c r="U20" s="126"/>
      <c r="V20" s="127" t="b">
        <f t="shared" si="4"/>
        <v>1</v>
      </c>
      <c r="W20" s="169">
        <f t="shared" si="5"/>
        <v>267088.25</v>
      </c>
      <c r="X20" s="169">
        <f t="shared" si="6"/>
        <v>-113377.73000000001</v>
      </c>
    </row>
    <row r="21" spans="1:24" ht="138" customHeight="1">
      <c r="A21" s="36">
        <v>17</v>
      </c>
      <c r="B21" s="11" t="s">
        <v>122</v>
      </c>
      <c r="C21" s="9" t="s">
        <v>70</v>
      </c>
      <c r="D21" s="9"/>
      <c r="E21" s="21">
        <v>1500000</v>
      </c>
      <c r="F21" s="21">
        <v>1596342.11</v>
      </c>
      <c r="G21" s="42" t="s">
        <v>32</v>
      </c>
      <c r="H21" s="10">
        <f t="shared" si="0"/>
        <v>207524.47</v>
      </c>
      <c r="I21" s="21"/>
      <c r="J21" s="42" t="s">
        <v>30</v>
      </c>
      <c r="K21" s="19">
        <f t="shared" si="1"/>
        <v>31926.84</v>
      </c>
      <c r="L21" s="21"/>
      <c r="M21" s="42" t="s">
        <v>13</v>
      </c>
      <c r="N21" s="14">
        <f t="shared" si="2"/>
        <v>239451.32</v>
      </c>
      <c r="O21" s="43" t="s">
        <v>11</v>
      </c>
      <c r="P21" s="16">
        <f t="shared" si="3"/>
        <v>1117439.48</v>
      </c>
      <c r="Q21" s="40"/>
      <c r="R21" s="40"/>
      <c r="S21" s="40"/>
      <c r="T21" s="40"/>
      <c r="U21" s="40"/>
      <c r="V21" s="1" t="b">
        <f t="shared" si="4"/>
        <v>1</v>
      </c>
      <c r="W21" s="169">
        <f t="shared" si="5"/>
        <v>1050000</v>
      </c>
      <c r="X21" s="169">
        <f t="shared" si="6"/>
        <v>67439.479999999981</v>
      </c>
    </row>
    <row r="22" spans="1:24" ht="120" customHeight="1">
      <c r="A22" s="36">
        <v>18</v>
      </c>
      <c r="B22" s="11" t="s">
        <v>126</v>
      </c>
      <c r="C22" s="9" t="s">
        <v>70</v>
      </c>
      <c r="D22" s="9"/>
      <c r="E22" s="21">
        <v>3000000</v>
      </c>
      <c r="F22" s="21">
        <f>2859005.81+682252.75</f>
        <v>3541258.56</v>
      </c>
      <c r="G22" s="42" t="s">
        <v>19</v>
      </c>
      <c r="H22" s="10">
        <f t="shared" si="0"/>
        <v>354125.86</v>
      </c>
      <c r="I22" s="21"/>
      <c r="J22" s="42" t="s">
        <v>31</v>
      </c>
      <c r="K22" s="19">
        <f t="shared" si="1"/>
        <v>177062.93</v>
      </c>
      <c r="L22" s="21"/>
      <c r="M22" s="42" t="s">
        <v>13</v>
      </c>
      <c r="N22" s="14">
        <f t="shared" si="2"/>
        <v>531188.78</v>
      </c>
      <c r="O22" s="43" t="s">
        <v>11</v>
      </c>
      <c r="P22" s="16">
        <f t="shared" si="3"/>
        <v>2478880.9900000002</v>
      </c>
      <c r="Q22" s="40"/>
      <c r="R22" s="40"/>
      <c r="S22" s="40"/>
      <c r="T22" s="40"/>
      <c r="U22" s="40"/>
      <c r="V22" s="1" t="b">
        <f t="shared" si="4"/>
        <v>1</v>
      </c>
      <c r="W22" s="169">
        <f t="shared" si="5"/>
        <v>2100000</v>
      </c>
      <c r="X22" s="169">
        <f t="shared" si="6"/>
        <v>378880.99000000022</v>
      </c>
    </row>
    <row r="23" spans="1:24" s="127" customFormat="1" ht="87.75" customHeight="1">
      <c r="A23" s="115">
        <v>24</v>
      </c>
      <c r="B23" s="116" t="s">
        <v>99</v>
      </c>
      <c r="C23" s="117" t="s">
        <v>100</v>
      </c>
      <c r="D23" s="117"/>
      <c r="E23" s="131">
        <v>500000</v>
      </c>
      <c r="F23" s="118">
        <v>534779.44999999995</v>
      </c>
      <c r="G23" s="119" t="s">
        <v>19</v>
      </c>
      <c r="H23" s="120">
        <f t="shared" si="0"/>
        <v>53477.95</v>
      </c>
      <c r="I23" s="131"/>
      <c r="J23" s="119" t="s">
        <v>31</v>
      </c>
      <c r="K23" s="121">
        <f t="shared" si="1"/>
        <v>26738.97</v>
      </c>
      <c r="L23" s="131"/>
      <c r="M23" s="119" t="s">
        <v>72</v>
      </c>
      <c r="N23" s="122">
        <f t="shared" si="2"/>
        <v>117651.48</v>
      </c>
      <c r="O23" s="123" t="s">
        <v>76</v>
      </c>
      <c r="P23" s="124">
        <f t="shared" si="3"/>
        <v>336911.05</v>
      </c>
      <c r="Q23" s="126"/>
      <c r="R23" s="126"/>
      <c r="S23" s="126"/>
      <c r="T23" s="126"/>
      <c r="U23" s="126"/>
      <c r="V23" s="127" t="b">
        <f t="shared" si="4"/>
        <v>1</v>
      </c>
      <c r="W23" s="169">
        <f t="shared" si="5"/>
        <v>315000</v>
      </c>
      <c r="X23" s="169">
        <f t="shared" si="6"/>
        <v>21911.049999999988</v>
      </c>
    </row>
    <row r="24" spans="1:24" s="127" customFormat="1" ht="70.5" customHeight="1">
      <c r="A24" s="164">
        <v>29</v>
      </c>
      <c r="B24" s="116" t="s">
        <v>248</v>
      </c>
      <c r="C24" s="117" t="s">
        <v>74</v>
      </c>
      <c r="D24" s="117"/>
      <c r="E24" s="131">
        <v>1500000</v>
      </c>
      <c r="F24" s="118">
        <v>1510717.37</v>
      </c>
      <c r="G24" s="119" t="s">
        <v>32</v>
      </c>
      <c r="H24" s="120">
        <f t="shared" si="0"/>
        <v>196393.26</v>
      </c>
      <c r="I24" s="131"/>
      <c r="J24" s="119" t="s">
        <v>30</v>
      </c>
      <c r="K24" s="121">
        <f t="shared" si="1"/>
        <v>30214.35</v>
      </c>
      <c r="L24" s="131"/>
      <c r="M24" s="119" t="s">
        <v>13</v>
      </c>
      <c r="N24" s="122">
        <f t="shared" si="2"/>
        <v>226607.61</v>
      </c>
      <c r="O24" s="166" t="s">
        <v>11</v>
      </c>
      <c r="P24" s="124">
        <f>ROUND(F24*O24,2)-0.01</f>
        <v>1057502.1499999999</v>
      </c>
      <c r="Q24" s="126"/>
      <c r="R24" s="126"/>
      <c r="S24" s="126"/>
      <c r="T24" s="126"/>
      <c r="U24" s="126"/>
      <c r="V24" s="127" t="b">
        <f t="shared" si="4"/>
        <v>1</v>
      </c>
      <c r="W24" s="169">
        <f t="shared" si="5"/>
        <v>1050000</v>
      </c>
      <c r="X24" s="169">
        <f t="shared" si="6"/>
        <v>7502.1499999999069</v>
      </c>
    </row>
    <row r="25" spans="1:24" ht="18" customHeight="1">
      <c r="A25" s="37"/>
      <c r="B25" s="97" t="s">
        <v>131</v>
      </c>
      <c r="C25" s="28"/>
      <c r="D25" s="17"/>
      <c r="E25" s="18">
        <f>SUM(E5:E24)</f>
        <v>21740905</v>
      </c>
      <c r="F25" s="18">
        <f>SUM(F5:F24)</f>
        <v>22593227.990000002</v>
      </c>
      <c r="G25" s="18"/>
      <c r="H25" s="18">
        <f>SUM(H5:H24)</f>
        <v>2523399.8200000003</v>
      </c>
      <c r="I25" s="18">
        <f>SUM(I5:I24)</f>
        <v>0</v>
      </c>
      <c r="J25" s="18"/>
      <c r="K25" s="18">
        <f>SUM(K5:K24)</f>
        <v>924782.45999999985</v>
      </c>
      <c r="L25" s="18">
        <f>SUM(L5:L24)</f>
        <v>30000</v>
      </c>
      <c r="M25" s="18"/>
      <c r="N25" s="18">
        <f>SUM(N5:N24)</f>
        <v>3787328.6599999992</v>
      </c>
      <c r="O25" s="18"/>
      <c r="P25" s="18">
        <f>SUM(P5:P24)</f>
        <v>15357717.050000001</v>
      </c>
      <c r="V25" s="1" t="b">
        <f t="shared" si="4"/>
        <v>1</v>
      </c>
      <c r="W25" s="29">
        <f>SUM(W5:W24)</f>
        <v>14768088.25</v>
      </c>
      <c r="X25" s="29">
        <f>SUM(X5:X24)</f>
        <v>589628.80000000028</v>
      </c>
    </row>
    <row r="26" spans="1:24">
      <c r="H26" s="223">
        <f>H25+K25</f>
        <v>3448182.2800000003</v>
      </c>
      <c r="I26" s="223"/>
      <c r="J26" s="223"/>
      <c r="K26" s="223"/>
      <c r="L26" s="160"/>
      <c r="W26" s="29">
        <f>P25-W25</f>
        <v>589628.80000000075</v>
      </c>
    </row>
    <row r="27" spans="1:24" s="24" customFormat="1">
      <c r="A27" s="38"/>
      <c r="B27" s="22" t="s">
        <v>7</v>
      </c>
      <c r="C27" s="23"/>
      <c r="D27" s="23"/>
      <c r="E27" s="23"/>
      <c r="F27" s="163">
        <f>H25+K25+N25+P25</f>
        <v>22593227.990000002</v>
      </c>
      <c r="I27" s="23"/>
      <c r="L27" s="23"/>
      <c r="M27" s="31"/>
      <c r="N27" s="26"/>
      <c r="O27" s="33"/>
      <c r="P27" s="25"/>
      <c r="Q27" s="41"/>
      <c r="R27" s="41"/>
      <c r="S27" s="41"/>
      <c r="T27" s="41"/>
      <c r="U27" s="41"/>
    </row>
    <row r="28" spans="1:24">
      <c r="F28" s="134">
        <f>F25-E25</f>
        <v>852322.99000000209</v>
      </c>
    </row>
  </sheetData>
  <mergeCells count="19">
    <mergeCell ref="B1:P1"/>
    <mergeCell ref="A3:A4"/>
    <mergeCell ref="B3:B4"/>
    <mergeCell ref="C3:C4"/>
    <mergeCell ref="D3:D4"/>
    <mergeCell ref="E3:E4"/>
    <mergeCell ref="F3:F4"/>
    <mergeCell ref="G3:H3"/>
    <mergeCell ref="I3:I4"/>
    <mergeCell ref="J3:K3"/>
    <mergeCell ref="T3:T4"/>
    <mergeCell ref="U3:U4"/>
    <mergeCell ref="H26:K26"/>
    <mergeCell ref="L3:L4"/>
    <mergeCell ref="M3:N3"/>
    <mergeCell ref="O3:P3"/>
    <mergeCell ref="Q3:Q4"/>
    <mergeCell ref="R3:R4"/>
    <mergeCell ref="S3:S4"/>
  </mergeCells>
  <pageMargins left="7.874015748031496E-2" right="0" top="0" bottom="0.39370078740157483" header="0.31496062992125984" footer="0.31496062992125984"/>
  <pageSetup paperSize="9" scale="76" fitToHeight="0" orientation="landscape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topLeftCell="C1" zoomScaleNormal="100" workbookViewId="0">
      <pane ySplit="2445" topLeftCell="A7" activePane="bottomLeft"/>
      <selection activeCell="W1" sqref="W1:W1048576"/>
      <selection pane="bottomLeft" activeCell="F8" sqref="F8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14.5703125" style="6" customWidth="1"/>
    <col min="10" max="10" width="4.7109375" style="1" customWidth="1"/>
    <col min="11" max="11" width="13" style="1" customWidth="1"/>
    <col min="12" max="12" width="14.5703125" style="6" customWidth="1"/>
    <col min="13" max="13" width="6" style="29" customWidth="1"/>
    <col min="14" max="14" width="13.140625" style="2" customWidth="1"/>
    <col min="15" max="15" width="6.28515625" style="32" customWidth="1"/>
    <col min="16" max="16" width="15.140625" style="2" customWidth="1"/>
    <col min="17" max="17" width="5.5703125" style="39" hidden="1" customWidth="1"/>
    <col min="18" max="21" width="5.28515625" style="39" hidden="1" customWidth="1"/>
    <col min="22" max="22" width="9.140625" style="1" customWidth="1"/>
    <col min="23" max="23" width="12.28515625" style="80" customWidth="1"/>
    <col min="24" max="24" width="10.5703125" style="1" customWidth="1"/>
    <col min="25" max="16384" width="9.140625" style="1"/>
  </cols>
  <sheetData>
    <row r="1" spans="1:24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4">
      <c r="B2" s="13"/>
      <c r="C2" s="94"/>
    </row>
    <row r="3" spans="1:24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18" t="s">
        <v>249</v>
      </c>
      <c r="J3" s="220" t="s">
        <v>25</v>
      </c>
      <c r="K3" s="221"/>
      <c r="L3" s="218" t="s">
        <v>249</v>
      </c>
      <c r="M3" s="220" t="s">
        <v>0</v>
      </c>
      <c r="N3" s="221"/>
      <c r="O3" s="220" t="s">
        <v>2</v>
      </c>
      <c r="P3" s="222"/>
      <c r="Q3" s="215" t="s">
        <v>26</v>
      </c>
      <c r="R3" s="215" t="s">
        <v>27</v>
      </c>
      <c r="S3" s="215" t="s">
        <v>128</v>
      </c>
      <c r="T3" s="215" t="s">
        <v>129</v>
      </c>
      <c r="U3" s="215" t="s">
        <v>130</v>
      </c>
      <c r="W3" s="167"/>
    </row>
    <row r="4" spans="1:24" s="4" customFormat="1" ht="25.5" customHeight="1">
      <c r="A4" s="219"/>
      <c r="B4" s="219"/>
      <c r="C4" s="226"/>
      <c r="D4" s="226"/>
      <c r="E4" s="219"/>
      <c r="F4" s="219"/>
      <c r="G4" s="159" t="s">
        <v>3</v>
      </c>
      <c r="H4" s="3" t="s">
        <v>4</v>
      </c>
      <c r="I4" s="219"/>
      <c r="J4" s="159" t="s">
        <v>3</v>
      </c>
      <c r="K4" s="3" t="s">
        <v>4</v>
      </c>
      <c r="L4" s="219"/>
      <c r="M4" s="30" t="s">
        <v>3</v>
      </c>
      <c r="N4" s="3" t="s">
        <v>4</v>
      </c>
      <c r="O4" s="30" t="s">
        <v>3</v>
      </c>
      <c r="P4" s="159" t="s">
        <v>4</v>
      </c>
      <c r="Q4" s="216"/>
      <c r="R4" s="216"/>
      <c r="S4" s="216"/>
      <c r="T4" s="216"/>
      <c r="U4" s="216"/>
      <c r="W4" s="167"/>
    </row>
    <row r="5" spans="1:24" ht="119.25" customHeight="1">
      <c r="A5" s="36">
        <v>19</v>
      </c>
      <c r="B5" s="11" t="s">
        <v>85</v>
      </c>
      <c r="C5" s="9" t="s">
        <v>86</v>
      </c>
      <c r="D5" s="9"/>
      <c r="E5" s="21">
        <v>4000000</v>
      </c>
      <c r="F5" s="21">
        <v>4106271.4</v>
      </c>
      <c r="G5" s="42" t="s">
        <v>32</v>
      </c>
      <c r="H5" s="10">
        <f t="shared" ref="H5:H14" si="0">ROUND(F5*G5,2)</f>
        <v>533815.28</v>
      </c>
      <c r="I5" s="21"/>
      <c r="J5" s="42" t="s">
        <v>30</v>
      </c>
      <c r="K5" s="19">
        <f t="shared" ref="K5:K14" si="1">ROUND(F5*J5,2)</f>
        <v>82125.429999999993</v>
      </c>
      <c r="L5" s="21"/>
      <c r="M5" s="42" t="s">
        <v>87</v>
      </c>
      <c r="N5" s="14">
        <f t="shared" ref="N5:N14" si="2">ROUND(F5*M5,2)</f>
        <v>1601445.85</v>
      </c>
      <c r="O5" s="43" t="s">
        <v>88</v>
      </c>
      <c r="P5" s="16">
        <f t="shared" ref="P5:P14" si="3">ROUND(F5*O5,2)</f>
        <v>1888884.84</v>
      </c>
      <c r="Q5" s="40"/>
      <c r="R5" s="40"/>
      <c r="S5" s="40"/>
      <c r="T5" s="40"/>
      <c r="U5" s="40"/>
      <c r="V5" s="1" t="b">
        <f>F5=(H5+K5+N5+P5)</f>
        <v>1</v>
      </c>
      <c r="W5" s="80">
        <f>E5*O5</f>
        <v>1840000</v>
      </c>
      <c r="X5" s="80">
        <f>P5-W5</f>
        <v>48884.840000000084</v>
      </c>
    </row>
    <row r="6" spans="1:24" ht="87" customHeight="1">
      <c r="A6" s="36">
        <v>20</v>
      </c>
      <c r="B6" s="11" t="s">
        <v>93</v>
      </c>
      <c r="C6" s="9" t="s">
        <v>81</v>
      </c>
      <c r="D6" s="9"/>
      <c r="E6" s="15">
        <v>1000000</v>
      </c>
      <c r="F6" s="21">
        <v>1131403.54</v>
      </c>
      <c r="G6" s="42" t="s">
        <v>20</v>
      </c>
      <c r="H6" s="10">
        <f t="shared" si="0"/>
        <v>203652.64</v>
      </c>
      <c r="I6" s="15"/>
      <c r="J6" s="42" t="s">
        <v>30</v>
      </c>
      <c r="K6" s="19">
        <f t="shared" si="1"/>
        <v>22628.07</v>
      </c>
      <c r="L6" s="15"/>
      <c r="M6" s="42" t="s">
        <v>72</v>
      </c>
      <c r="N6" s="14">
        <f t="shared" si="2"/>
        <v>248908.78</v>
      </c>
      <c r="O6" s="43" t="s">
        <v>94</v>
      </c>
      <c r="P6" s="16">
        <f t="shared" si="3"/>
        <v>656214.05000000005</v>
      </c>
      <c r="Q6" s="40"/>
      <c r="R6" s="40"/>
      <c r="S6" s="40"/>
      <c r="T6" s="40"/>
      <c r="U6" s="40"/>
      <c r="V6" s="1" t="b">
        <f t="shared" ref="V6:V15" si="4">F6=(H6+K6+N6+P6)</f>
        <v>1</v>
      </c>
      <c r="W6" s="80">
        <f t="shared" ref="W6:W14" si="5">E6*O6</f>
        <v>580000</v>
      </c>
      <c r="X6" s="80">
        <f t="shared" ref="X6:X14" si="6">P6-W6</f>
        <v>76214.050000000047</v>
      </c>
    </row>
    <row r="7" spans="1:24" s="127" customFormat="1" ht="64.5" customHeight="1">
      <c r="A7" s="115">
        <v>21</v>
      </c>
      <c r="B7" s="116" t="s">
        <v>95</v>
      </c>
      <c r="C7" s="117" t="s">
        <v>96</v>
      </c>
      <c r="D7" s="117"/>
      <c r="E7" s="131">
        <v>3000000</v>
      </c>
      <c r="F7" s="118">
        <v>3214978.97</v>
      </c>
      <c r="G7" s="119" t="s">
        <v>32</v>
      </c>
      <c r="H7" s="120">
        <f t="shared" si="0"/>
        <v>417947.27</v>
      </c>
      <c r="I7" s="131"/>
      <c r="J7" s="119" t="s">
        <v>30</v>
      </c>
      <c r="K7" s="121">
        <f t="shared" si="1"/>
        <v>64299.58</v>
      </c>
      <c r="L7" s="131"/>
      <c r="M7" s="119" t="s">
        <v>97</v>
      </c>
      <c r="N7" s="122">
        <f t="shared" si="2"/>
        <v>1189542.22</v>
      </c>
      <c r="O7" s="123" t="s">
        <v>98</v>
      </c>
      <c r="P7" s="124">
        <f>ROUND(F7*O7,2)-0.01</f>
        <v>1543189.9</v>
      </c>
      <c r="Q7" s="126"/>
      <c r="R7" s="126"/>
      <c r="S7" s="126"/>
      <c r="T7" s="126"/>
      <c r="U7" s="126"/>
      <c r="V7" s="127" t="b">
        <f t="shared" si="4"/>
        <v>1</v>
      </c>
      <c r="W7" s="80">
        <f t="shared" si="5"/>
        <v>1440000</v>
      </c>
      <c r="X7" s="80">
        <f t="shared" si="6"/>
        <v>103189.89999999991</v>
      </c>
    </row>
    <row r="8" spans="1:24" s="127" customFormat="1" ht="86.25" customHeight="1">
      <c r="A8" s="115">
        <v>22</v>
      </c>
      <c r="B8" s="116" t="s">
        <v>107</v>
      </c>
      <c r="C8" s="117" t="s">
        <v>108</v>
      </c>
      <c r="D8" s="117"/>
      <c r="E8" s="131">
        <v>4000000</v>
      </c>
      <c r="F8" s="118">
        <v>3583420.79</v>
      </c>
      <c r="G8" s="119" t="s">
        <v>32</v>
      </c>
      <c r="H8" s="120">
        <f t="shared" si="0"/>
        <v>465844.7</v>
      </c>
      <c r="I8" s="131"/>
      <c r="J8" s="119" t="s">
        <v>30</v>
      </c>
      <c r="K8" s="121">
        <f t="shared" si="1"/>
        <v>71668.42</v>
      </c>
      <c r="L8" s="131"/>
      <c r="M8" s="119" t="s">
        <v>72</v>
      </c>
      <c r="N8" s="122">
        <f t="shared" si="2"/>
        <v>788352.57</v>
      </c>
      <c r="O8" s="123" t="s">
        <v>76</v>
      </c>
      <c r="P8" s="124">
        <f t="shared" si="3"/>
        <v>2257555.1</v>
      </c>
      <c r="Q8" s="126"/>
      <c r="R8" s="126"/>
      <c r="S8" s="126"/>
      <c r="T8" s="126"/>
      <c r="U8" s="126"/>
      <c r="V8" s="127" t="b">
        <f t="shared" si="4"/>
        <v>1</v>
      </c>
      <c r="W8" s="80">
        <f t="shared" si="5"/>
        <v>2520000</v>
      </c>
      <c r="X8" s="80">
        <f t="shared" si="6"/>
        <v>-262444.89999999991</v>
      </c>
    </row>
    <row r="9" spans="1:24" s="127" customFormat="1" ht="87.75" customHeight="1">
      <c r="A9" s="115">
        <v>23</v>
      </c>
      <c r="B9" s="116" t="s">
        <v>117</v>
      </c>
      <c r="C9" s="117" t="s">
        <v>108</v>
      </c>
      <c r="D9" s="117"/>
      <c r="E9" s="131">
        <v>400000</v>
      </c>
      <c r="F9" s="118">
        <v>394558.89</v>
      </c>
      <c r="G9" s="119" t="s">
        <v>13</v>
      </c>
      <c r="H9" s="120">
        <f t="shared" si="0"/>
        <v>59183.83</v>
      </c>
      <c r="I9" s="131"/>
      <c r="J9" s="119" t="s">
        <v>30</v>
      </c>
      <c r="K9" s="121">
        <f t="shared" si="1"/>
        <v>7891.18</v>
      </c>
      <c r="L9" s="131"/>
      <c r="M9" s="119" t="s">
        <v>72</v>
      </c>
      <c r="N9" s="122">
        <f t="shared" si="2"/>
        <v>86802.96</v>
      </c>
      <c r="O9" s="123" t="s">
        <v>79</v>
      </c>
      <c r="P9" s="124">
        <f t="shared" si="3"/>
        <v>240680.92</v>
      </c>
      <c r="Q9" s="126"/>
      <c r="R9" s="126"/>
      <c r="S9" s="126"/>
      <c r="T9" s="126"/>
      <c r="U9" s="126"/>
      <c r="V9" s="127" t="b">
        <f t="shared" si="4"/>
        <v>1</v>
      </c>
      <c r="W9" s="80">
        <f t="shared" si="5"/>
        <v>244000</v>
      </c>
      <c r="X9" s="80">
        <f t="shared" si="6"/>
        <v>-3319.0799999999872</v>
      </c>
    </row>
    <row r="10" spans="1:24" s="127" customFormat="1" ht="55.5" customHeight="1">
      <c r="A10" s="115">
        <v>25</v>
      </c>
      <c r="B10" s="116" t="s">
        <v>109</v>
      </c>
      <c r="C10" s="117" t="s">
        <v>100</v>
      </c>
      <c r="D10" s="117"/>
      <c r="E10" s="131">
        <v>4000000</v>
      </c>
      <c r="F10" s="118">
        <v>3999277</v>
      </c>
      <c r="G10" s="119" t="s">
        <v>32</v>
      </c>
      <c r="H10" s="120">
        <f t="shared" si="0"/>
        <v>519906.01</v>
      </c>
      <c r="I10" s="131"/>
      <c r="J10" s="119" t="s">
        <v>30</v>
      </c>
      <c r="K10" s="121">
        <f t="shared" si="1"/>
        <v>79985.539999999994</v>
      </c>
      <c r="L10" s="131"/>
      <c r="M10" s="119" t="s">
        <v>72</v>
      </c>
      <c r="N10" s="122">
        <f t="shared" si="2"/>
        <v>879840.94</v>
      </c>
      <c r="O10" s="123" t="s">
        <v>76</v>
      </c>
      <c r="P10" s="124">
        <f t="shared" si="3"/>
        <v>2519544.5099999998</v>
      </c>
      <c r="Q10" s="126"/>
      <c r="R10" s="126"/>
      <c r="S10" s="126"/>
      <c r="T10" s="126"/>
      <c r="U10" s="126"/>
      <c r="V10" s="127" t="b">
        <f t="shared" si="4"/>
        <v>1</v>
      </c>
      <c r="W10" s="80">
        <f t="shared" si="5"/>
        <v>2520000</v>
      </c>
      <c r="X10" s="80">
        <f t="shared" si="6"/>
        <v>-455.49000000022352</v>
      </c>
    </row>
    <row r="11" spans="1:24" s="127" customFormat="1" ht="99.75" customHeight="1">
      <c r="A11" s="115">
        <v>26</v>
      </c>
      <c r="B11" s="116" t="s">
        <v>114</v>
      </c>
      <c r="C11" s="117" t="s">
        <v>115</v>
      </c>
      <c r="D11" s="117"/>
      <c r="E11" s="131">
        <v>1500000</v>
      </c>
      <c r="F11" s="118">
        <v>1439919.28</v>
      </c>
      <c r="G11" s="119" t="s">
        <v>32</v>
      </c>
      <c r="H11" s="120">
        <f>ROUND(F11*G11,2)-0.01</f>
        <v>187189.5</v>
      </c>
      <c r="I11" s="131"/>
      <c r="J11" s="119" t="s">
        <v>30</v>
      </c>
      <c r="K11" s="121">
        <f t="shared" si="1"/>
        <v>28798.39</v>
      </c>
      <c r="L11" s="131"/>
      <c r="M11" s="119" t="s">
        <v>72</v>
      </c>
      <c r="N11" s="122">
        <f t="shared" si="2"/>
        <v>316782.24</v>
      </c>
      <c r="O11" s="123" t="s">
        <v>76</v>
      </c>
      <c r="P11" s="124">
        <f t="shared" si="3"/>
        <v>907149.15</v>
      </c>
      <c r="Q11" s="126"/>
      <c r="R11" s="126"/>
      <c r="S11" s="126"/>
      <c r="T11" s="126"/>
      <c r="U11" s="126"/>
      <c r="V11" s="127" t="b">
        <f t="shared" si="4"/>
        <v>1</v>
      </c>
      <c r="W11" s="80">
        <f t="shared" si="5"/>
        <v>945000</v>
      </c>
      <c r="X11" s="80">
        <f t="shared" si="6"/>
        <v>-37850.849999999977</v>
      </c>
    </row>
    <row r="12" spans="1:24" s="127" customFormat="1" ht="100.5" customHeight="1">
      <c r="A12" s="164">
        <v>27</v>
      </c>
      <c r="B12" s="116" t="s">
        <v>116</v>
      </c>
      <c r="C12" s="117" t="s">
        <v>100</v>
      </c>
      <c r="D12" s="117"/>
      <c r="E12" s="131">
        <v>3000000</v>
      </c>
      <c r="F12" s="118">
        <v>3190833.15</v>
      </c>
      <c r="G12" s="119" t="s">
        <v>13</v>
      </c>
      <c r="H12" s="120">
        <f t="shared" si="0"/>
        <v>478624.97</v>
      </c>
      <c r="I12" s="131"/>
      <c r="J12" s="119" t="s">
        <v>30</v>
      </c>
      <c r="K12" s="121">
        <f t="shared" si="1"/>
        <v>63816.66</v>
      </c>
      <c r="L12" s="131"/>
      <c r="M12" s="119" t="s">
        <v>20</v>
      </c>
      <c r="N12" s="122">
        <f t="shared" si="2"/>
        <v>574349.97</v>
      </c>
      <c r="O12" s="166" t="s">
        <v>22</v>
      </c>
      <c r="P12" s="124">
        <f t="shared" si="3"/>
        <v>2074041.55</v>
      </c>
      <c r="Q12" s="126"/>
      <c r="R12" s="126"/>
      <c r="S12" s="126"/>
      <c r="T12" s="126"/>
      <c r="U12" s="126"/>
      <c r="V12" s="127" t="b">
        <f t="shared" si="4"/>
        <v>1</v>
      </c>
      <c r="W12" s="80">
        <f t="shared" si="5"/>
        <v>1950000</v>
      </c>
      <c r="X12" s="80">
        <f t="shared" si="6"/>
        <v>124041.55000000005</v>
      </c>
    </row>
    <row r="13" spans="1:24" ht="65.25" customHeight="1">
      <c r="A13" s="36">
        <v>28</v>
      </c>
      <c r="B13" s="11" t="s">
        <v>102</v>
      </c>
      <c r="C13" s="9"/>
      <c r="D13" s="9" t="s">
        <v>103</v>
      </c>
      <c r="E13" s="15">
        <v>6500000</v>
      </c>
      <c r="F13" s="15">
        <v>6500000</v>
      </c>
      <c r="G13" s="42" t="s">
        <v>104</v>
      </c>
      <c r="H13" s="10">
        <f t="shared" si="0"/>
        <v>1300000</v>
      </c>
      <c r="I13" s="15"/>
      <c r="J13" s="42" t="s">
        <v>31</v>
      </c>
      <c r="K13" s="19">
        <f t="shared" si="1"/>
        <v>325000</v>
      </c>
      <c r="L13" s="15"/>
      <c r="M13" s="42" t="s">
        <v>105</v>
      </c>
      <c r="N13" s="14">
        <f t="shared" si="2"/>
        <v>1625000</v>
      </c>
      <c r="O13" s="43" t="s">
        <v>106</v>
      </c>
      <c r="P13" s="16">
        <f t="shared" si="3"/>
        <v>3250000</v>
      </c>
      <c r="Q13" s="40"/>
      <c r="R13" s="40"/>
      <c r="S13" s="40"/>
      <c r="T13" s="40"/>
      <c r="U13" s="40"/>
      <c r="V13" s="1" t="b">
        <f t="shared" si="4"/>
        <v>1</v>
      </c>
      <c r="W13" s="80">
        <f t="shared" si="5"/>
        <v>3250000</v>
      </c>
      <c r="X13" s="80">
        <f t="shared" si="6"/>
        <v>0</v>
      </c>
    </row>
    <row r="14" spans="1:24" ht="55.5" customHeight="1">
      <c r="A14" s="36">
        <v>30</v>
      </c>
      <c r="B14" s="11" t="s">
        <v>90</v>
      </c>
      <c r="C14" s="9"/>
      <c r="D14" s="9" t="s">
        <v>103</v>
      </c>
      <c r="E14" s="15">
        <v>300000</v>
      </c>
      <c r="F14" s="15">
        <v>317601.38</v>
      </c>
      <c r="G14" s="42" t="s">
        <v>32</v>
      </c>
      <c r="H14" s="10">
        <f t="shared" si="0"/>
        <v>41288.18</v>
      </c>
      <c r="I14" s="15"/>
      <c r="J14" s="42" t="s">
        <v>30</v>
      </c>
      <c r="K14" s="19">
        <f t="shared" si="1"/>
        <v>6352.03</v>
      </c>
      <c r="L14" s="15"/>
      <c r="M14" s="42" t="s">
        <v>72</v>
      </c>
      <c r="N14" s="14">
        <f t="shared" si="2"/>
        <v>69872.3</v>
      </c>
      <c r="O14" s="43" t="s">
        <v>76</v>
      </c>
      <c r="P14" s="16">
        <f t="shared" si="3"/>
        <v>200088.87</v>
      </c>
      <c r="Q14" s="40"/>
      <c r="R14" s="40"/>
      <c r="S14" s="40"/>
      <c r="T14" s="40"/>
      <c r="U14" s="40"/>
      <c r="V14" s="1" t="b">
        <f t="shared" si="4"/>
        <v>1</v>
      </c>
      <c r="W14" s="80">
        <f t="shared" si="5"/>
        <v>189000</v>
      </c>
      <c r="X14" s="80">
        <f t="shared" si="6"/>
        <v>11088.869999999995</v>
      </c>
    </row>
    <row r="15" spans="1:24" ht="18" customHeight="1">
      <c r="A15" s="37"/>
      <c r="B15" s="97" t="s">
        <v>131</v>
      </c>
      <c r="C15" s="28"/>
      <c r="D15" s="17"/>
      <c r="E15" s="18">
        <f>SUM(E5:E14)</f>
        <v>27700000</v>
      </c>
      <c r="F15" s="18">
        <f>SUM(F5:F14)</f>
        <v>27878264.399999999</v>
      </c>
      <c r="G15" s="18"/>
      <c r="H15" s="18">
        <f>SUM(H5:H14)</f>
        <v>4207452.38</v>
      </c>
      <c r="I15" s="18">
        <f>SUM(I5:I14)</f>
        <v>0</v>
      </c>
      <c r="J15" s="18"/>
      <c r="K15" s="18">
        <f>SUM(K5:K14)</f>
        <v>752565.3</v>
      </c>
      <c r="L15" s="18">
        <f>SUM(L5:L14)</f>
        <v>0</v>
      </c>
      <c r="M15" s="18"/>
      <c r="N15" s="18">
        <f>SUM(N5:N14)</f>
        <v>7380897.8300000001</v>
      </c>
      <c r="O15" s="18"/>
      <c r="P15" s="18">
        <f>SUM(P5:P14)</f>
        <v>15537348.890000001</v>
      </c>
      <c r="V15" s="1" t="b">
        <f t="shared" si="4"/>
        <v>1</v>
      </c>
      <c r="W15" s="80">
        <f>SUM(W5:W14)</f>
        <v>15478000</v>
      </c>
      <c r="X15" s="80">
        <f>SUM(X5:X14)</f>
        <v>59348.889999999985</v>
      </c>
    </row>
    <row r="16" spans="1:24">
      <c r="H16" s="223">
        <f>H15+K15</f>
        <v>4960017.68</v>
      </c>
      <c r="I16" s="223"/>
      <c r="J16" s="223"/>
      <c r="K16" s="223"/>
      <c r="L16" s="160"/>
      <c r="W16" s="80">
        <f>P15-W15</f>
        <v>59348.890000000596</v>
      </c>
    </row>
    <row r="17" spans="1:23" s="24" customFormat="1">
      <c r="A17" s="38"/>
      <c r="B17" s="22" t="s">
        <v>7</v>
      </c>
      <c r="C17" s="23"/>
      <c r="D17" s="23"/>
      <c r="E17" s="23"/>
      <c r="F17" s="163">
        <f>H15+K15+N15+P15</f>
        <v>27878264.399999999</v>
      </c>
      <c r="I17" s="23"/>
      <c r="L17" s="23"/>
      <c r="M17" s="31"/>
      <c r="N17" s="26"/>
      <c r="O17" s="33"/>
      <c r="P17" s="25"/>
      <c r="Q17" s="41"/>
      <c r="R17" s="41"/>
      <c r="S17" s="41"/>
      <c r="T17" s="41"/>
      <c r="U17" s="41"/>
      <c r="W17" s="168"/>
    </row>
    <row r="18" spans="1:23">
      <c r="F18" s="134">
        <f>F15-E15</f>
        <v>178264.39999999851</v>
      </c>
    </row>
  </sheetData>
  <mergeCells count="19">
    <mergeCell ref="B1:P1"/>
    <mergeCell ref="A3:A4"/>
    <mergeCell ref="B3:B4"/>
    <mergeCell ref="C3:C4"/>
    <mergeCell ref="D3:D4"/>
    <mergeCell ref="E3:E4"/>
    <mergeCell ref="F3:F4"/>
    <mergeCell ref="G3:H3"/>
    <mergeCell ref="I3:I4"/>
    <mergeCell ref="J3:K3"/>
    <mergeCell ref="T3:T4"/>
    <mergeCell ref="U3:U4"/>
    <mergeCell ref="H16:K16"/>
    <mergeCell ref="L3:L4"/>
    <mergeCell ref="M3:N3"/>
    <mergeCell ref="O3:P3"/>
    <mergeCell ref="Q3:Q4"/>
    <mergeCell ref="R3:R4"/>
    <mergeCell ref="S3:S4"/>
  </mergeCells>
  <pageMargins left="7.874015748031496E-2" right="0" top="0" bottom="0.39370078740157483" header="0.31496062992125984" footer="0.31496062992125984"/>
  <pageSetup paperSize="9" scale="76" fitToHeight="0" orientation="landscape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8"/>
  <sheetViews>
    <sheetView zoomScaleNormal="100" workbookViewId="0">
      <pane ySplit="2445" topLeftCell="A103" activePane="bottomLeft"/>
      <selection activeCell="P1" sqref="P1:T1048576"/>
      <selection pane="bottomLeft" activeCell="D119" sqref="D119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6" width="14.5703125" style="6" customWidth="1"/>
    <col min="7" max="7" width="4.7109375" style="1" customWidth="1"/>
    <col min="8" max="8" width="13" style="1" customWidth="1"/>
    <col min="9" max="9" width="4.7109375" style="1" customWidth="1"/>
    <col min="10" max="10" width="13" style="1" customWidth="1"/>
    <col min="11" max="11" width="6" style="29" customWidth="1"/>
    <col min="12" max="12" width="13.140625" style="2" customWidth="1"/>
    <col min="13" max="13" width="6.28515625" style="32" customWidth="1"/>
    <col min="14" max="14" width="13.140625" style="2" customWidth="1"/>
    <col min="15" max="15" width="12" style="34" hidden="1" customWidth="1"/>
    <col min="16" max="16" width="5.5703125" style="39" hidden="1" customWidth="1"/>
    <col min="17" max="19" width="5.28515625" style="39" hidden="1" customWidth="1"/>
    <col min="20" max="20" width="9.140625" style="1" hidden="1" customWidth="1"/>
    <col min="21" max="16384" width="9.140625" style="1"/>
  </cols>
  <sheetData>
    <row r="1" spans="1:20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20">
      <c r="B2" s="13"/>
      <c r="C2" s="94"/>
    </row>
    <row r="3" spans="1:20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20" t="s">
        <v>24</v>
      </c>
      <c r="H3" s="221"/>
      <c r="I3" s="220" t="s">
        <v>25</v>
      </c>
      <c r="J3" s="221"/>
      <c r="K3" s="220" t="s">
        <v>0</v>
      </c>
      <c r="L3" s="221"/>
      <c r="M3" s="220" t="s">
        <v>2</v>
      </c>
      <c r="N3" s="222"/>
      <c r="P3" s="215" t="s">
        <v>26</v>
      </c>
      <c r="Q3" s="215" t="s">
        <v>27</v>
      </c>
      <c r="R3" s="215" t="s">
        <v>128</v>
      </c>
      <c r="S3" s="215" t="s">
        <v>129</v>
      </c>
    </row>
    <row r="4" spans="1:20" s="4" customFormat="1" ht="25.5" customHeight="1">
      <c r="A4" s="219"/>
      <c r="B4" s="219"/>
      <c r="C4" s="226"/>
      <c r="D4" s="226"/>
      <c r="E4" s="219"/>
      <c r="F4" s="219"/>
      <c r="G4" s="154" t="s">
        <v>3</v>
      </c>
      <c r="H4" s="3" t="s">
        <v>4</v>
      </c>
      <c r="I4" s="154" t="s">
        <v>3</v>
      </c>
      <c r="J4" s="3" t="s">
        <v>4</v>
      </c>
      <c r="K4" s="30" t="s">
        <v>3</v>
      </c>
      <c r="L4" s="3" t="s">
        <v>4</v>
      </c>
      <c r="M4" s="30" t="s">
        <v>3</v>
      </c>
      <c r="N4" s="154" t="s">
        <v>4</v>
      </c>
      <c r="P4" s="216"/>
      <c r="Q4" s="216"/>
      <c r="R4" s="216"/>
      <c r="S4" s="216"/>
    </row>
    <row r="5" spans="1:20" ht="69.75" customHeight="1">
      <c r="A5" s="36">
        <v>1</v>
      </c>
      <c r="B5" s="11" t="s">
        <v>133</v>
      </c>
      <c r="C5" s="9" t="s">
        <v>108</v>
      </c>
      <c r="D5" s="9"/>
      <c r="E5" s="21">
        <v>300000</v>
      </c>
      <c r="F5" s="21"/>
      <c r="G5" s="42" t="s">
        <v>32</v>
      </c>
      <c r="H5" s="10">
        <f>E5*G5</f>
        <v>39000</v>
      </c>
      <c r="I5" s="42" t="s">
        <v>30</v>
      </c>
      <c r="J5" s="19">
        <f t="shared" ref="J5:J40" si="0">E5*I5</f>
        <v>6000</v>
      </c>
      <c r="K5" s="42" t="s">
        <v>13</v>
      </c>
      <c r="L5" s="14">
        <f>E5*K5</f>
        <v>45000</v>
      </c>
      <c r="M5" s="43" t="s">
        <v>11</v>
      </c>
      <c r="N5" s="16">
        <f>E5*M5</f>
        <v>210000</v>
      </c>
      <c r="O5" s="34" t="b">
        <f>N5+L5+H5=E5</f>
        <v>0</v>
      </c>
      <c r="P5" s="40"/>
      <c r="Q5" s="40"/>
      <c r="R5" s="40"/>
      <c r="S5" s="40"/>
      <c r="T5" s="1" t="b">
        <f t="shared" ref="T5:T40" si="1">E5=(H5+J5+L5+N5)</f>
        <v>1</v>
      </c>
    </row>
    <row r="6" spans="1:20" ht="57" customHeight="1">
      <c r="A6" s="36">
        <v>2</v>
      </c>
      <c r="B6" s="11" t="s">
        <v>134</v>
      </c>
      <c r="C6" s="9" t="s">
        <v>108</v>
      </c>
      <c r="D6" s="9"/>
      <c r="E6" s="15">
        <v>500000</v>
      </c>
      <c r="F6" s="15"/>
      <c r="G6" s="42" t="s">
        <v>32</v>
      </c>
      <c r="H6" s="19">
        <f>E6*G6</f>
        <v>65000</v>
      </c>
      <c r="I6" s="42" t="s">
        <v>30</v>
      </c>
      <c r="J6" s="19">
        <f t="shared" si="0"/>
        <v>10000</v>
      </c>
      <c r="K6" s="156" t="s">
        <v>13</v>
      </c>
      <c r="L6" s="20">
        <f>E6*K6</f>
        <v>75000</v>
      </c>
      <c r="M6" s="43" t="s">
        <v>11</v>
      </c>
      <c r="N6" s="27">
        <f>E6*M6</f>
        <v>350000</v>
      </c>
      <c r="O6" s="34" t="b">
        <f>N6+L6+H6=E6</f>
        <v>0</v>
      </c>
      <c r="P6" s="40"/>
      <c r="Q6" s="40"/>
      <c r="R6" s="40"/>
      <c r="S6" s="40"/>
      <c r="T6" s="1" t="b">
        <f t="shared" si="1"/>
        <v>1</v>
      </c>
    </row>
    <row r="7" spans="1:20" ht="51.75" customHeight="1">
      <c r="A7" s="36">
        <v>3</v>
      </c>
      <c r="B7" s="11" t="s">
        <v>135</v>
      </c>
      <c r="C7" s="9" t="s">
        <v>108</v>
      </c>
      <c r="D7" s="9"/>
      <c r="E7" s="15">
        <v>500000</v>
      </c>
      <c r="F7" s="15"/>
      <c r="G7" s="42" t="s">
        <v>32</v>
      </c>
      <c r="H7" s="19">
        <f t="shared" ref="H7:H18" si="2">E7*G7</f>
        <v>65000</v>
      </c>
      <c r="I7" s="42" t="s">
        <v>30</v>
      </c>
      <c r="J7" s="19">
        <f t="shared" si="0"/>
        <v>10000</v>
      </c>
      <c r="K7" s="42" t="s">
        <v>13</v>
      </c>
      <c r="L7" s="20">
        <f t="shared" ref="L7:L16" si="3">E7*K7</f>
        <v>75000</v>
      </c>
      <c r="M7" s="43" t="s">
        <v>11</v>
      </c>
      <c r="N7" s="27">
        <f t="shared" ref="N7:N18" si="4">E7*M7</f>
        <v>350000</v>
      </c>
      <c r="O7" s="34" t="b">
        <f t="shared" ref="O7:O16" si="5">N7+L7+H7=E7</f>
        <v>0</v>
      </c>
      <c r="P7" s="40"/>
      <c r="Q7" s="40"/>
      <c r="R7" s="40"/>
      <c r="S7" s="40"/>
      <c r="T7" s="1" t="b">
        <f t="shared" si="1"/>
        <v>1</v>
      </c>
    </row>
    <row r="8" spans="1:20" ht="66.75" customHeight="1">
      <c r="A8" s="36">
        <v>4</v>
      </c>
      <c r="B8" s="11" t="s">
        <v>136</v>
      </c>
      <c r="C8" s="9" t="s">
        <v>96</v>
      </c>
      <c r="D8" s="9"/>
      <c r="E8" s="21">
        <v>3300000</v>
      </c>
      <c r="F8" s="21"/>
      <c r="G8" s="42" t="s">
        <v>32</v>
      </c>
      <c r="H8" s="10">
        <f t="shared" si="2"/>
        <v>429000</v>
      </c>
      <c r="I8" s="42" t="s">
        <v>30</v>
      </c>
      <c r="J8" s="19">
        <f t="shared" si="0"/>
        <v>66000</v>
      </c>
      <c r="K8" s="157" t="s">
        <v>13</v>
      </c>
      <c r="L8" s="20">
        <f t="shared" si="3"/>
        <v>495000</v>
      </c>
      <c r="M8" s="43" t="s">
        <v>11</v>
      </c>
      <c r="N8" s="16">
        <f t="shared" si="4"/>
        <v>2310000</v>
      </c>
      <c r="O8" s="34" t="b">
        <f t="shared" si="5"/>
        <v>0</v>
      </c>
      <c r="P8" s="40"/>
      <c r="Q8" s="40"/>
      <c r="R8" s="40"/>
      <c r="S8" s="40"/>
      <c r="T8" s="1" t="b">
        <f t="shared" si="1"/>
        <v>1</v>
      </c>
    </row>
    <row r="9" spans="1:20" ht="56.25" customHeight="1">
      <c r="A9" s="36">
        <v>5</v>
      </c>
      <c r="B9" s="11" t="s">
        <v>137</v>
      </c>
      <c r="C9" s="9" t="s">
        <v>100</v>
      </c>
      <c r="D9" s="9"/>
      <c r="E9" s="21">
        <v>800000</v>
      </c>
      <c r="F9" s="21"/>
      <c r="G9" s="42" t="s">
        <v>32</v>
      </c>
      <c r="H9" s="10">
        <f t="shared" si="2"/>
        <v>104000</v>
      </c>
      <c r="I9" s="42" t="s">
        <v>30</v>
      </c>
      <c r="J9" s="19">
        <f t="shared" si="0"/>
        <v>16000</v>
      </c>
      <c r="K9" s="42" t="s">
        <v>72</v>
      </c>
      <c r="L9" s="20">
        <f t="shared" si="3"/>
        <v>176000</v>
      </c>
      <c r="M9" s="43" t="s">
        <v>76</v>
      </c>
      <c r="N9" s="16">
        <f t="shared" si="4"/>
        <v>504000</v>
      </c>
      <c r="O9" s="34" t="b">
        <f t="shared" si="5"/>
        <v>0</v>
      </c>
      <c r="P9" s="40"/>
      <c r="Q9" s="40"/>
      <c r="R9" s="40"/>
      <c r="S9" s="40"/>
      <c r="T9" s="1" t="b">
        <f t="shared" si="1"/>
        <v>1</v>
      </c>
    </row>
    <row r="10" spans="1:20" ht="119.25" customHeight="1">
      <c r="A10" s="36">
        <v>6</v>
      </c>
      <c r="B10" s="11" t="s">
        <v>138</v>
      </c>
      <c r="C10" s="9" t="s">
        <v>100</v>
      </c>
      <c r="D10" s="9"/>
      <c r="E10" s="21">
        <v>4000000</v>
      </c>
      <c r="F10" s="21"/>
      <c r="G10" s="42" t="s">
        <v>32</v>
      </c>
      <c r="H10" s="10">
        <f t="shared" si="2"/>
        <v>520000</v>
      </c>
      <c r="I10" s="42" t="s">
        <v>30</v>
      </c>
      <c r="J10" s="19">
        <f t="shared" si="0"/>
        <v>80000</v>
      </c>
      <c r="K10" s="42" t="s">
        <v>72</v>
      </c>
      <c r="L10" s="14">
        <f t="shared" si="3"/>
        <v>880000</v>
      </c>
      <c r="M10" s="43" t="s">
        <v>76</v>
      </c>
      <c r="N10" s="16">
        <f t="shared" si="4"/>
        <v>2520000</v>
      </c>
      <c r="O10" s="34" t="b">
        <f t="shared" si="5"/>
        <v>0</v>
      </c>
      <c r="P10" s="40"/>
      <c r="Q10" s="40"/>
      <c r="R10" s="40"/>
      <c r="S10" s="40"/>
      <c r="T10" s="1" t="b">
        <f t="shared" si="1"/>
        <v>1</v>
      </c>
    </row>
    <row r="11" spans="1:20" ht="150" customHeight="1">
      <c r="A11" s="36">
        <v>7</v>
      </c>
      <c r="B11" s="11" t="s">
        <v>140</v>
      </c>
      <c r="C11" s="9" t="s">
        <v>115</v>
      </c>
      <c r="D11" s="9"/>
      <c r="E11" s="15">
        <v>1600000</v>
      </c>
      <c r="F11" s="15"/>
      <c r="G11" s="42" t="s">
        <v>32</v>
      </c>
      <c r="H11" s="19">
        <f t="shared" si="2"/>
        <v>208000</v>
      </c>
      <c r="I11" s="42" t="s">
        <v>30</v>
      </c>
      <c r="J11" s="19">
        <f t="shared" si="0"/>
        <v>32000</v>
      </c>
      <c r="K11" s="42" t="s">
        <v>72</v>
      </c>
      <c r="L11" s="20">
        <f t="shared" si="3"/>
        <v>352000</v>
      </c>
      <c r="M11" s="43" t="s">
        <v>76</v>
      </c>
      <c r="N11" s="27">
        <f t="shared" si="4"/>
        <v>1008000</v>
      </c>
      <c r="O11" s="34" t="b">
        <f t="shared" si="5"/>
        <v>0</v>
      </c>
      <c r="P11" s="40"/>
      <c r="Q11" s="40"/>
      <c r="R11" s="40"/>
      <c r="S11" s="40"/>
      <c r="T11" s="1" t="b">
        <f t="shared" si="1"/>
        <v>1</v>
      </c>
    </row>
    <row r="12" spans="1:20" ht="108" customHeight="1">
      <c r="A12" s="36">
        <v>8</v>
      </c>
      <c r="B12" s="11" t="s">
        <v>141</v>
      </c>
      <c r="C12" s="9" t="s">
        <v>100</v>
      </c>
      <c r="D12" s="9"/>
      <c r="E12" s="15">
        <v>800000</v>
      </c>
      <c r="F12" s="15"/>
      <c r="G12" s="42" t="s">
        <v>32</v>
      </c>
      <c r="H12" s="19">
        <f t="shared" si="2"/>
        <v>104000</v>
      </c>
      <c r="I12" s="42" t="s">
        <v>30</v>
      </c>
      <c r="J12" s="19">
        <f t="shared" si="0"/>
        <v>16000</v>
      </c>
      <c r="K12" s="42" t="s">
        <v>72</v>
      </c>
      <c r="L12" s="20">
        <f t="shared" si="3"/>
        <v>176000</v>
      </c>
      <c r="M12" s="43" t="s">
        <v>76</v>
      </c>
      <c r="N12" s="27">
        <f t="shared" si="4"/>
        <v>504000</v>
      </c>
      <c r="O12" s="34" t="b">
        <f t="shared" si="5"/>
        <v>0</v>
      </c>
      <c r="P12" s="40"/>
      <c r="Q12" s="40"/>
      <c r="R12" s="40"/>
      <c r="S12" s="40"/>
      <c r="T12" s="1" t="b">
        <f t="shared" si="1"/>
        <v>1</v>
      </c>
    </row>
    <row r="13" spans="1:20" ht="102" customHeight="1">
      <c r="A13" s="36">
        <v>9</v>
      </c>
      <c r="B13" s="11" t="s">
        <v>142</v>
      </c>
      <c r="C13" s="9" t="s">
        <v>100</v>
      </c>
      <c r="D13" s="9"/>
      <c r="E13" s="15">
        <v>3500000</v>
      </c>
      <c r="F13" s="15"/>
      <c r="G13" s="42" t="s">
        <v>32</v>
      </c>
      <c r="H13" s="10">
        <f t="shared" si="2"/>
        <v>455000</v>
      </c>
      <c r="I13" s="42" t="s">
        <v>30</v>
      </c>
      <c r="J13" s="19">
        <f t="shared" si="0"/>
        <v>70000</v>
      </c>
      <c r="K13" s="42" t="s">
        <v>72</v>
      </c>
      <c r="L13" s="20">
        <f t="shared" si="3"/>
        <v>770000</v>
      </c>
      <c r="M13" s="43" t="s">
        <v>76</v>
      </c>
      <c r="N13" s="16">
        <f t="shared" si="4"/>
        <v>2205000</v>
      </c>
      <c r="O13" s="34" t="b">
        <f t="shared" si="5"/>
        <v>0</v>
      </c>
      <c r="P13" s="40"/>
      <c r="Q13" s="40"/>
      <c r="R13" s="40"/>
      <c r="S13" s="40"/>
      <c r="T13" s="1" t="b">
        <f t="shared" si="1"/>
        <v>1</v>
      </c>
    </row>
    <row r="14" spans="1:20" ht="76.5" customHeight="1">
      <c r="A14" s="36">
        <v>10</v>
      </c>
      <c r="B14" s="11" t="s">
        <v>143</v>
      </c>
      <c r="C14" s="9" t="s">
        <v>108</v>
      </c>
      <c r="D14" s="9"/>
      <c r="E14" s="15">
        <v>270000</v>
      </c>
      <c r="F14" s="15"/>
      <c r="G14" s="42" t="s">
        <v>32</v>
      </c>
      <c r="H14" s="10">
        <f t="shared" si="2"/>
        <v>35100</v>
      </c>
      <c r="I14" s="42" t="s">
        <v>30</v>
      </c>
      <c r="J14" s="19">
        <f t="shared" si="0"/>
        <v>5400</v>
      </c>
      <c r="K14" s="42" t="s">
        <v>72</v>
      </c>
      <c r="L14" s="20">
        <f t="shared" si="3"/>
        <v>59400</v>
      </c>
      <c r="M14" s="43" t="s">
        <v>76</v>
      </c>
      <c r="N14" s="16">
        <f t="shared" si="4"/>
        <v>170100</v>
      </c>
      <c r="O14" s="34" t="b">
        <f t="shared" si="5"/>
        <v>0</v>
      </c>
      <c r="P14" s="40"/>
      <c r="Q14" s="40"/>
      <c r="R14" s="40"/>
      <c r="S14" s="40"/>
      <c r="T14" s="1" t="b">
        <f t="shared" si="1"/>
        <v>1</v>
      </c>
    </row>
    <row r="15" spans="1:20" ht="104.25" customHeight="1">
      <c r="A15" s="36">
        <v>11</v>
      </c>
      <c r="B15" s="11" t="s">
        <v>144</v>
      </c>
      <c r="C15" s="9" t="s">
        <v>108</v>
      </c>
      <c r="D15" s="9"/>
      <c r="E15" s="21">
        <v>1000000</v>
      </c>
      <c r="F15" s="21"/>
      <c r="G15" s="42" t="s">
        <v>32</v>
      </c>
      <c r="H15" s="10">
        <f t="shared" si="2"/>
        <v>130000</v>
      </c>
      <c r="I15" s="42" t="s">
        <v>30</v>
      </c>
      <c r="J15" s="19">
        <f t="shared" si="0"/>
        <v>20000</v>
      </c>
      <c r="K15" s="42" t="s">
        <v>72</v>
      </c>
      <c r="L15" s="20">
        <f t="shared" si="3"/>
        <v>220000</v>
      </c>
      <c r="M15" s="43" t="s">
        <v>76</v>
      </c>
      <c r="N15" s="16">
        <f t="shared" si="4"/>
        <v>630000</v>
      </c>
      <c r="O15" s="34" t="b">
        <f t="shared" si="5"/>
        <v>0</v>
      </c>
      <c r="P15" s="40"/>
      <c r="Q15" s="40"/>
      <c r="R15" s="40"/>
      <c r="S15" s="40"/>
      <c r="T15" s="1" t="b">
        <f t="shared" si="1"/>
        <v>1</v>
      </c>
    </row>
    <row r="16" spans="1:20" ht="66.75" customHeight="1">
      <c r="A16" s="36">
        <v>12</v>
      </c>
      <c r="B16" s="11" t="s">
        <v>146</v>
      </c>
      <c r="C16" s="9" t="s">
        <v>108</v>
      </c>
      <c r="D16" s="9"/>
      <c r="E16" s="21">
        <v>1000000</v>
      </c>
      <c r="F16" s="21"/>
      <c r="G16" s="42" t="s">
        <v>32</v>
      </c>
      <c r="H16" s="10">
        <f t="shared" si="2"/>
        <v>130000</v>
      </c>
      <c r="I16" s="42" t="s">
        <v>30</v>
      </c>
      <c r="J16" s="19">
        <f t="shared" si="0"/>
        <v>20000</v>
      </c>
      <c r="K16" s="42" t="s">
        <v>72</v>
      </c>
      <c r="L16" s="14">
        <f t="shared" si="3"/>
        <v>220000</v>
      </c>
      <c r="M16" s="43" t="s">
        <v>76</v>
      </c>
      <c r="N16" s="16">
        <f t="shared" si="4"/>
        <v>630000</v>
      </c>
      <c r="O16" s="34" t="b">
        <f t="shared" si="5"/>
        <v>0</v>
      </c>
      <c r="P16" s="40"/>
      <c r="Q16" s="40"/>
      <c r="R16" s="40"/>
      <c r="S16" s="40"/>
      <c r="T16" s="1" t="b">
        <f t="shared" si="1"/>
        <v>1</v>
      </c>
    </row>
    <row r="17" spans="1:20" ht="59.25" customHeight="1">
      <c r="A17" s="36">
        <v>13</v>
      </c>
      <c r="B17" s="11" t="s">
        <v>147</v>
      </c>
      <c r="C17" s="9"/>
      <c r="D17" s="9"/>
      <c r="E17" s="21">
        <v>3000000</v>
      </c>
      <c r="F17" s="21"/>
      <c r="G17" s="42" t="s">
        <v>32</v>
      </c>
      <c r="H17" s="10">
        <f t="shared" si="2"/>
        <v>390000</v>
      </c>
      <c r="I17" s="42" t="s">
        <v>30</v>
      </c>
      <c r="J17" s="19">
        <f t="shared" si="0"/>
        <v>60000</v>
      </c>
      <c r="K17" s="42" t="s">
        <v>72</v>
      </c>
      <c r="L17" s="14">
        <f>E17*K17</f>
        <v>660000</v>
      </c>
      <c r="M17" s="43" t="s">
        <v>76</v>
      </c>
      <c r="N17" s="16">
        <f t="shared" si="4"/>
        <v>1890000</v>
      </c>
      <c r="O17" s="34" t="b">
        <f>N17+L17+H17=E17</f>
        <v>0</v>
      </c>
      <c r="P17" s="40"/>
      <c r="Q17" s="40"/>
      <c r="R17" s="40"/>
      <c r="S17" s="40"/>
      <c r="T17" s="1" t="b">
        <f t="shared" si="1"/>
        <v>1</v>
      </c>
    </row>
    <row r="18" spans="1:20" ht="69" customHeight="1">
      <c r="A18" s="36">
        <v>14</v>
      </c>
      <c r="B18" s="11" t="s">
        <v>150</v>
      </c>
      <c r="C18" s="9"/>
      <c r="D18" s="9"/>
      <c r="E18" s="15">
        <v>2000000</v>
      </c>
      <c r="F18" s="15"/>
      <c r="G18" s="42" t="s">
        <v>32</v>
      </c>
      <c r="H18" s="19">
        <f t="shared" si="2"/>
        <v>260000</v>
      </c>
      <c r="I18" s="42" t="s">
        <v>30</v>
      </c>
      <c r="J18" s="19">
        <f t="shared" si="0"/>
        <v>40000</v>
      </c>
      <c r="K18" s="42" t="s">
        <v>72</v>
      </c>
      <c r="L18" s="20">
        <f>E18*K18</f>
        <v>440000</v>
      </c>
      <c r="M18" s="43" t="s">
        <v>76</v>
      </c>
      <c r="N18" s="27">
        <f t="shared" si="4"/>
        <v>1260000</v>
      </c>
      <c r="O18" s="34" t="b">
        <f>N18+L18+H18=E18</f>
        <v>0</v>
      </c>
      <c r="P18" s="40"/>
      <c r="Q18" s="40"/>
      <c r="R18" s="40"/>
      <c r="S18" s="40"/>
      <c r="T18" s="1" t="b">
        <f t="shared" si="1"/>
        <v>1</v>
      </c>
    </row>
    <row r="19" spans="1:20" ht="68.25" customHeight="1">
      <c r="A19" s="36">
        <v>15</v>
      </c>
      <c r="B19" s="11" t="s">
        <v>242</v>
      </c>
      <c r="C19" s="9" t="s">
        <v>81</v>
      </c>
      <c r="D19" s="9"/>
      <c r="E19" s="15">
        <v>2300000</v>
      </c>
      <c r="F19" s="15"/>
      <c r="G19" s="42" t="s">
        <v>104</v>
      </c>
      <c r="H19" s="19">
        <f t="shared" ref="H19:H20" si="6">E19*G19</f>
        <v>460000</v>
      </c>
      <c r="I19" s="42" t="s">
        <v>29</v>
      </c>
      <c r="J19" s="19">
        <f t="shared" si="0"/>
        <v>23000</v>
      </c>
      <c r="K19" s="42" t="s">
        <v>72</v>
      </c>
      <c r="L19" s="20">
        <f t="shared" ref="L19:L20" si="7">E19*K19</f>
        <v>506000</v>
      </c>
      <c r="M19" s="43" t="s">
        <v>92</v>
      </c>
      <c r="N19" s="27">
        <f t="shared" ref="N19:N20" si="8">E19*M19</f>
        <v>1311000</v>
      </c>
      <c r="O19" s="34" t="b">
        <f t="shared" ref="O19:O30" si="9">N19+L19+H19=E19</f>
        <v>0</v>
      </c>
      <c r="P19" s="40"/>
      <c r="Q19" s="40"/>
      <c r="R19" s="40"/>
      <c r="S19" s="40"/>
      <c r="T19" s="1" t="b">
        <f t="shared" si="1"/>
        <v>1</v>
      </c>
    </row>
    <row r="20" spans="1:20" ht="86.25" customHeight="1">
      <c r="A20" s="36">
        <v>16</v>
      </c>
      <c r="B20" s="11" t="s">
        <v>151</v>
      </c>
      <c r="C20" s="9" t="s">
        <v>152</v>
      </c>
      <c r="D20" s="9"/>
      <c r="E20" s="21">
        <v>300000</v>
      </c>
      <c r="F20" s="21"/>
      <c r="G20" s="42" t="s">
        <v>32</v>
      </c>
      <c r="H20" s="10">
        <f t="shared" si="6"/>
        <v>39000</v>
      </c>
      <c r="I20" s="42" t="s">
        <v>30</v>
      </c>
      <c r="J20" s="19">
        <f t="shared" si="0"/>
        <v>6000</v>
      </c>
      <c r="K20" s="42" t="s">
        <v>72</v>
      </c>
      <c r="L20" s="20">
        <f t="shared" si="7"/>
        <v>66000</v>
      </c>
      <c r="M20" s="43" t="s">
        <v>76</v>
      </c>
      <c r="N20" s="16">
        <f t="shared" si="8"/>
        <v>189000</v>
      </c>
      <c r="O20" s="34" t="b">
        <f t="shared" si="9"/>
        <v>0</v>
      </c>
      <c r="P20" s="40"/>
      <c r="Q20" s="40"/>
      <c r="R20" s="40"/>
      <c r="S20" s="40"/>
      <c r="T20" s="1" t="b">
        <f t="shared" si="1"/>
        <v>1</v>
      </c>
    </row>
    <row r="21" spans="1:20" ht="84" customHeight="1">
      <c r="A21" s="36">
        <v>17</v>
      </c>
      <c r="B21" s="11" t="s">
        <v>153</v>
      </c>
      <c r="C21" s="9" t="s">
        <v>152</v>
      </c>
      <c r="D21" s="9"/>
      <c r="E21" s="21">
        <v>300000</v>
      </c>
      <c r="F21" s="21"/>
      <c r="G21" s="42" t="s">
        <v>32</v>
      </c>
      <c r="H21" s="10">
        <f>E21*G21</f>
        <v>39000</v>
      </c>
      <c r="I21" s="42" t="s">
        <v>30</v>
      </c>
      <c r="J21" s="19">
        <f t="shared" si="0"/>
        <v>6000</v>
      </c>
      <c r="K21" s="42" t="s">
        <v>72</v>
      </c>
      <c r="L21" s="14">
        <f>E21*K21</f>
        <v>66000</v>
      </c>
      <c r="M21" s="43" t="s">
        <v>76</v>
      </c>
      <c r="N21" s="16">
        <f>E21*M21</f>
        <v>189000</v>
      </c>
      <c r="O21" s="34" t="b">
        <f>N21+L21+H21=E21</f>
        <v>0</v>
      </c>
      <c r="P21" s="40"/>
      <c r="Q21" s="40"/>
      <c r="R21" s="40"/>
      <c r="S21" s="40"/>
      <c r="T21" s="1" t="b">
        <f t="shared" si="1"/>
        <v>1</v>
      </c>
    </row>
    <row r="22" spans="1:20" ht="87" customHeight="1">
      <c r="A22" s="36">
        <v>18</v>
      </c>
      <c r="B22" s="11" t="s">
        <v>154</v>
      </c>
      <c r="C22" s="9" t="s">
        <v>152</v>
      </c>
      <c r="D22" s="9"/>
      <c r="E22" s="21">
        <v>300000</v>
      </c>
      <c r="F22" s="21"/>
      <c r="G22" s="42" t="s">
        <v>32</v>
      </c>
      <c r="H22" s="10">
        <f>E22*G22</f>
        <v>39000</v>
      </c>
      <c r="I22" s="42" t="s">
        <v>30</v>
      </c>
      <c r="J22" s="19">
        <f t="shared" si="0"/>
        <v>6000</v>
      </c>
      <c r="K22" s="42" t="s">
        <v>72</v>
      </c>
      <c r="L22" s="14">
        <f>E22*K22</f>
        <v>66000</v>
      </c>
      <c r="M22" s="43" t="s">
        <v>76</v>
      </c>
      <c r="N22" s="16">
        <f>E22*M22</f>
        <v>189000</v>
      </c>
      <c r="O22" s="34" t="b">
        <f>N22+L22+H22=E22</f>
        <v>0</v>
      </c>
      <c r="P22" s="40"/>
      <c r="Q22" s="40"/>
      <c r="R22" s="40"/>
      <c r="S22" s="40"/>
      <c r="T22" s="1" t="b">
        <f t="shared" si="1"/>
        <v>1</v>
      </c>
    </row>
    <row r="23" spans="1:20" ht="88.5" customHeight="1">
      <c r="A23" s="36">
        <v>19</v>
      </c>
      <c r="B23" s="11" t="s">
        <v>155</v>
      </c>
      <c r="C23" s="9" t="s">
        <v>152</v>
      </c>
      <c r="D23" s="9"/>
      <c r="E23" s="21">
        <v>300000</v>
      </c>
      <c r="F23" s="21"/>
      <c r="G23" s="42" t="s">
        <v>32</v>
      </c>
      <c r="H23" s="10">
        <f>E23*G23</f>
        <v>39000</v>
      </c>
      <c r="I23" s="42" t="s">
        <v>30</v>
      </c>
      <c r="J23" s="19">
        <f t="shared" si="0"/>
        <v>6000</v>
      </c>
      <c r="K23" s="42" t="s">
        <v>72</v>
      </c>
      <c r="L23" s="14">
        <f>E23*K23</f>
        <v>66000</v>
      </c>
      <c r="M23" s="43" t="s">
        <v>76</v>
      </c>
      <c r="N23" s="16">
        <f>E23*M23</f>
        <v>189000</v>
      </c>
      <c r="O23" s="34" t="b">
        <f>N23+L23+H23=E23</f>
        <v>0</v>
      </c>
      <c r="P23" s="40"/>
      <c r="Q23" s="40"/>
      <c r="R23" s="40"/>
      <c r="S23" s="40"/>
      <c r="T23" s="1" t="b">
        <f t="shared" si="1"/>
        <v>1</v>
      </c>
    </row>
    <row r="24" spans="1:20" ht="85.5" customHeight="1">
      <c r="A24" s="36">
        <v>20</v>
      </c>
      <c r="B24" s="11" t="s">
        <v>157</v>
      </c>
      <c r="C24" s="9" t="s">
        <v>152</v>
      </c>
      <c r="D24" s="9"/>
      <c r="E24" s="21">
        <v>42000</v>
      </c>
      <c r="F24" s="21"/>
      <c r="G24" s="42" t="s">
        <v>32</v>
      </c>
      <c r="H24" s="10">
        <f t="shared" ref="H24:H41" si="10">E24*G24</f>
        <v>5460</v>
      </c>
      <c r="I24" s="42" t="s">
        <v>30</v>
      </c>
      <c r="J24" s="19">
        <f t="shared" si="0"/>
        <v>840</v>
      </c>
      <c r="K24" s="42" t="s">
        <v>72</v>
      </c>
      <c r="L24" s="20">
        <f>E24*K24</f>
        <v>9240</v>
      </c>
      <c r="M24" s="43" t="s">
        <v>76</v>
      </c>
      <c r="N24" s="16">
        <f t="shared" ref="N24:N41" si="11">E24*M24</f>
        <v>26460</v>
      </c>
      <c r="O24" s="34" t="b">
        <f t="shared" si="9"/>
        <v>0</v>
      </c>
      <c r="P24" s="40"/>
      <c r="Q24" s="40"/>
      <c r="R24" s="40"/>
      <c r="S24" s="40"/>
      <c r="T24" s="1" t="b">
        <f t="shared" si="1"/>
        <v>1</v>
      </c>
    </row>
    <row r="25" spans="1:20" ht="99.75" customHeight="1">
      <c r="A25" s="36">
        <v>21</v>
      </c>
      <c r="B25" s="11" t="s">
        <v>158</v>
      </c>
      <c r="C25" s="9" t="s">
        <v>152</v>
      </c>
      <c r="D25" s="9"/>
      <c r="E25" s="21">
        <v>150000</v>
      </c>
      <c r="F25" s="21"/>
      <c r="G25" s="42" t="s">
        <v>32</v>
      </c>
      <c r="H25" s="10">
        <f t="shared" si="10"/>
        <v>19500</v>
      </c>
      <c r="I25" s="42" t="s">
        <v>30</v>
      </c>
      <c r="J25" s="19">
        <f t="shared" si="0"/>
        <v>3000</v>
      </c>
      <c r="K25" s="42" t="s">
        <v>72</v>
      </c>
      <c r="L25" s="14">
        <f t="shared" ref="L25:L41" si="12">E25*K25</f>
        <v>33000</v>
      </c>
      <c r="M25" s="43" t="s">
        <v>76</v>
      </c>
      <c r="N25" s="16">
        <f t="shared" si="11"/>
        <v>94500</v>
      </c>
      <c r="O25" s="34" t="b">
        <f t="shared" si="9"/>
        <v>0</v>
      </c>
      <c r="P25" s="40"/>
      <c r="Q25" s="40"/>
      <c r="R25" s="40"/>
      <c r="S25" s="40"/>
      <c r="T25" s="1" t="b">
        <f t="shared" si="1"/>
        <v>1</v>
      </c>
    </row>
    <row r="26" spans="1:20" ht="88.5" customHeight="1">
      <c r="A26" s="36">
        <v>22</v>
      </c>
      <c r="B26" s="11" t="s">
        <v>159</v>
      </c>
      <c r="C26" s="9" t="s">
        <v>152</v>
      </c>
      <c r="D26" s="9"/>
      <c r="E26" s="21">
        <v>110000</v>
      </c>
      <c r="F26" s="21"/>
      <c r="G26" s="42" t="s">
        <v>32</v>
      </c>
      <c r="H26" s="10">
        <f>E26*G26</f>
        <v>14300</v>
      </c>
      <c r="I26" s="42" t="s">
        <v>30</v>
      </c>
      <c r="J26" s="19">
        <f t="shared" si="0"/>
        <v>2200</v>
      </c>
      <c r="K26" s="42" t="s">
        <v>72</v>
      </c>
      <c r="L26" s="14">
        <f t="shared" si="12"/>
        <v>24200</v>
      </c>
      <c r="M26" s="43" t="s">
        <v>76</v>
      </c>
      <c r="N26" s="16">
        <f>E26*M26</f>
        <v>69300</v>
      </c>
      <c r="P26" s="40"/>
      <c r="Q26" s="40"/>
      <c r="R26" s="40"/>
      <c r="S26" s="40"/>
      <c r="T26" s="1" t="b">
        <f t="shared" si="1"/>
        <v>1</v>
      </c>
    </row>
    <row r="27" spans="1:20" ht="87.75" customHeight="1">
      <c r="A27" s="36">
        <v>23</v>
      </c>
      <c r="B27" s="11" t="s">
        <v>160</v>
      </c>
      <c r="C27" s="9" t="s">
        <v>152</v>
      </c>
      <c r="D27" s="9"/>
      <c r="E27" s="21">
        <v>300000</v>
      </c>
      <c r="F27" s="21"/>
      <c r="G27" s="42" t="s">
        <v>32</v>
      </c>
      <c r="H27" s="10">
        <f>E27*G27</f>
        <v>39000</v>
      </c>
      <c r="I27" s="42" t="s">
        <v>30</v>
      </c>
      <c r="J27" s="19">
        <f t="shared" si="0"/>
        <v>6000</v>
      </c>
      <c r="K27" s="42" t="s">
        <v>72</v>
      </c>
      <c r="L27" s="14">
        <f t="shared" si="12"/>
        <v>66000</v>
      </c>
      <c r="M27" s="43" t="s">
        <v>76</v>
      </c>
      <c r="N27" s="16">
        <f>E27*M27</f>
        <v>189000</v>
      </c>
      <c r="P27" s="40"/>
      <c r="Q27" s="40"/>
      <c r="R27" s="40"/>
      <c r="S27" s="40"/>
      <c r="T27" s="1" t="b">
        <f t="shared" si="1"/>
        <v>1</v>
      </c>
    </row>
    <row r="28" spans="1:20" ht="96.75" customHeight="1">
      <c r="A28" s="36">
        <v>24</v>
      </c>
      <c r="B28" s="11" t="s">
        <v>161</v>
      </c>
      <c r="C28" s="9" t="s">
        <v>152</v>
      </c>
      <c r="D28" s="9"/>
      <c r="E28" s="21">
        <v>120000</v>
      </c>
      <c r="F28" s="21"/>
      <c r="G28" s="42" t="s">
        <v>32</v>
      </c>
      <c r="H28" s="10">
        <f>E28*G28</f>
        <v>15600</v>
      </c>
      <c r="I28" s="42" t="s">
        <v>30</v>
      </c>
      <c r="J28" s="19">
        <f t="shared" si="0"/>
        <v>2400</v>
      </c>
      <c r="K28" s="42" t="s">
        <v>72</v>
      </c>
      <c r="L28" s="14">
        <f t="shared" si="12"/>
        <v>26400</v>
      </c>
      <c r="M28" s="43" t="s">
        <v>76</v>
      </c>
      <c r="N28" s="16">
        <f>E28*M28</f>
        <v>75600</v>
      </c>
      <c r="O28" s="34" t="b">
        <f>N28+L28+H28=E28</f>
        <v>0</v>
      </c>
      <c r="P28" s="40"/>
      <c r="Q28" s="40"/>
      <c r="R28" s="40"/>
      <c r="S28" s="40"/>
      <c r="T28" s="1" t="b">
        <f t="shared" si="1"/>
        <v>1</v>
      </c>
    </row>
    <row r="29" spans="1:20" ht="88.5" customHeight="1">
      <c r="A29" s="36">
        <v>25</v>
      </c>
      <c r="B29" s="11" t="s">
        <v>162</v>
      </c>
      <c r="C29" s="9" t="s">
        <v>152</v>
      </c>
      <c r="D29" s="9"/>
      <c r="E29" s="21">
        <v>300000</v>
      </c>
      <c r="F29" s="21"/>
      <c r="G29" s="42" t="s">
        <v>32</v>
      </c>
      <c r="H29" s="10">
        <f>E29*G29</f>
        <v>39000</v>
      </c>
      <c r="I29" s="42" t="s">
        <v>30</v>
      </c>
      <c r="J29" s="19">
        <f t="shared" si="0"/>
        <v>6000</v>
      </c>
      <c r="K29" s="42" t="s">
        <v>72</v>
      </c>
      <c r="L29" s="14">
        <f t="shared" si="12"/>
        <v>66000</v>
      </c>
      <c r="M29" s="43" t="s">
        <v>76</v>
      </c>
      <c r="N29" s="16">
        <f>E29*M29</f>
        <v>189000</v>
      </c>
      <c r="P29" s="40"/>
      <c r="Q29" s="40"/>
      <c r="R29" s="40"/>
      <c r="S29" s="40"/>
      <c r="T29" s="1" t="b">
        <f t="shared" si="1"/>
        <v>1</v>
      </c>
    </row>
    <row r="30" spans="1:20" ht="88.5" customHeight="1">
      <c r="A30" s="36">
        <v>26</v>
      </c>
      <c r="B30" s="11" t="s">
        <v>247</v>
      </c>
      <c r="C30" s="9" t="s">
        <v>152</v>
      </c>
      <c r="D30" s="9"/>
      <c r="E30" s="21">
        <v>300000</v>
      </c>
      <c r="F30" s="21"/>
      <c r="G30" s="42" t="s">
        <v>32</v>
      </c>
      <c r="H30" s="10">
        <f t="shared" si="10"/>
        <v>39000</v>
      </c>
      <c r="I30" s="42" t="s">
        <v>30</v>
      </c>
      <c r="J30" s="19">
        <f t="shared" si="0"/>
        <v>6000</v>
      </c>
      <c r="K30" s="42" t="s">
        <v>72</v>
      </c>
      <c r="L30" s="14">
        <f t="shared" si="12"/>
        <v>66000</v>
      </c>
      <c r="M30" s="43" t="s">
        <v>76</v>
      </c>
      <c r="N30" s="16">
        <f t="shared" si="11"/>
        <v>189000</v>
      </c>
      <c r="O30" s="34" t="b">
        <f t="shared" si="9"/>
        <v>0</v>
      </c>
      <c r="P30" s="40"/>
      <c r="Q30" s="40"/>
      <c r="R30" s="40"/>
      <c r="S30" s="40"/>
      <c r="T30" s="1" t="b">
        <f t="shared" si="1"/>
        <v>1</v>
      </c>
    </row>
    <row r="31" spans="1:20" ht="66.75" customHeight="1">
      <c r="A31" s="36">
        <v>27</v>
      </c>
      <c r="B31" s="11" t="s">
        <v>164</v>
      </c>
      <c r="C31" s="9" t="s">
        <v>100</v>
      </c>
      <c r="D31" s="9"/>
      <c r="E31" s="21">
        <v>4000000</v>
      </c>
      <c r="F31" s="21"/>
      <c r="G31" s="42" t="s">
        <v>32</v>
      </c>
      <c r="H31" s="10">
        <f t="shared" si="10"/>
        <v>520000</v>
      </c>
      <c r="I31" s="42" t="s">
        <v>30</v>
      </c>
      <c r="J31" s="19">
        <f t="shared" si="0"/>
        <v>80000</v>
      </c>
      <c r="K31" s="42" t="s">
        <v>72</v>
      </c>
      <c r="L31" s="14">
        <f t="shared" si="12"/>
        <v>880000</v>
      </c>
      <c r="M31" s="43" t="s">
        <v>76</v>
      </c>
      <c r="N31" s="16">
        <f t="shared" si="11"/>
        <v>2520000</v>
      </c>
      <c r="P31" s="40"/>
      <c r="Q31" s="40"/>
      <c r="R31" s="40"/>
      <c r="S31" s="40"/>
      <c r="T31" s="1" t="b">
        <f t="shared" si="1"/>
        <v>1</v>
      </c>
    </row>
    <row r="32" spans="1:20" ht="123" customHeight="1">
      <c r="A32" s="36">
        <v>28</v>
      </c>
      <c r="B32" s="11" t="s">
        <v>165</v>
      </c>
      <c r="C32" s="9" t="s">
        <v>83</v>
      </c>
      <c r="D32" s="9"/>
      <c r="E32" s="21">
        <v>2500000</v>
      </c>
      <c r="F32" s="21"/>
      <c r="G32" s="42" t="s">
        <v>32</v>
      </c>
      <c r="H32" s="10">
        <f t="shared" si="10"/>
        <v>325000</v>
      </c>
      <c r="I32" s="42" t="s">
        <v>30</v>
      </c>
      <c r="J32" s="19">
        <f t="shared" si="0"/>
        <v>50000</v>
      </c>
      <c r="K32" s="42" t="s">
        <v>72</v>
      </c>
      <c r="L32" s="14">
        <f t="shared" si="12"/>
        <v>550000</v>
      </c>
      <c r="M32" s="43" t="s">
        <v>76</v>
      </c>
      <c r="N32" s="16">
        <f t="shared" si="11"/>
        <v>1575000</v>
      </c>
      <c r="O32" s="34" t="b">
        <f t="shared" ref="O32:O118" si="13">N32+L32+H32=E32</f>
        <v>0</v>
      </c>
      <c r="P32" s="40"/>
      <c r="Q32" s="40"/>
      <c r="R32" s="40"/>
      <c r="S32" s="40"/>
      <c r="T32" s="1" t="b">
        <f t="shared" si="1"/>
        <v>1</v>
      </c>
    </row>
    <row r="33" spans="1:20" ht="105" customHeight="1">
      <c r="A33" s="36">
        <v>29</v>
      </c>
      <c r="B33" s="11" t="s">
        <v>166</v>
      </c>
      <c r="C33" s="9" t="s">
        <v>83</v>
      </c>
      <c r="D33" s="9"/>
      <c r="E33" s="21">
        <v>1500000</v>
      </c>
      <c r="F33" s="21"/>
      <c r="G33" s="42" t="s">
        <v>16</v>
      </c>
      <c r="H33" s="10">
        <f t="shared" si="10"/>
        <v>210000.00000000003</v>
      </c>
      <c r="I33" s="42" t="s">
        <v>30</v>
      </c>
      <c r="J33" s="19">
        <f t="shared" si="0"/>
        <v>30000</v>
      </c>
      <c r="K33" s="157" t="s">
        <v>13</v>
      </c>
      <c r="L33" s="14">
        <f t="shared" si="12"/>
        <v>225000</v>
      </c>
      <c r="M33" s="43" t="s">
        <v>18</v>
      </c>
      <c r="N33" s="16">
        <f t="shared" si="11"/>
        <v>1034999.9999999999</v>
      </c>
      <c r="O33" s="34" t="b">
        <f t="shared" si="13"/>
        <v>0</v>
      </c>
      <c r="P33" s="40"/>
      <c r="Q33" s="40"/>
      <c r="R33" s="40"/>
      <c r="S33" s="40"/>
      <c r="T33" s="1" t="b">
        <f t="shared" si="1"/>
        <v>1</v>
      </c>
    </row>
    <row r="34" spans="1:20" ht="105" customHeight="1">
      <c r="A34" s="36">
        <v>30</v>
      </c>
      <c r="B34" s="11" t="s">
        <v>169</v>
      </c>
      <c r="C34" s="9" t="s">
        <v>15</v>
      </c>
      <c r="D34" s="9"/>
      <c r="E34" s="21">
        <v>1000000</v>
      </c>
      <c r="F34" s="21"/>
      <c r="G34" s="42" t="s">
        <v>19</v>
      </c>
      <c r="H34" s="10">
        <f t="shared" si="10"/>
        <v>100000</v>
      </c>
      <c r="I34" s="42" t="s">
        <v>31</v>
      </c>
      <c r="J34" s="19">
        <f t="shared" si="0"/>
        <v>50000</v>
      </c>
      <c r="K34" s="157" t="s">
        <v>13</v>
      </c>
      <c r="L34" s="14">
        <f t="shared" si="12"/>
        <v>150000</v>
      </c>
      <c r="M34" s="158" t="s">
        <v>11</v>
      </c>
      <c r="N34" s="16">
        <f t="shared" si="11"/>
        <v>700000</v>
      </c>
      <c r="O34" s="34" t="b">
        <f t="shared" si="13"/>
        <v>0</v>
      </c>
      <c r="P34" s="40"/>
      <c r="Q34" s="40"/>
      <c r="R34" s="40"/>
      <c r="S34" s="40"/>
      <c r="T34" s="1" t="b">
        <f t="shared" si="1"/>
        <v>1</v>
      </c>
    </row>
    <row r="35" spans="1:20" ht="105.75" customHeight="1">
      <c r="A35" s="36">
        <v>31</v>
      </c>
      <c r="B35" s="11" t="s">
        <v>170</v>
      </c>
      <c r="C35" s="9" t="s">
        <v>74</v>
      </c>
      <c r="D35" s="9"/>
      <c r="E35" s="21">
        <v>100000</v>
      </c>
      <c r="F35" s="21"/>
      <c r="G35" s="42" t="s">
        <v>19</v>
      </c>
      <c r="H35" s="10">
        <f t="shared" si="10"/>
        <v>10000</v>
      </c>
      <c r="I35" s="42" t="s">
        <v>31</v>
      </c>
      <c r="J35" s="19">
        <f t="shared" si="0"/>
        <v>5000</v>
      </c>
      <c r="K35" s="157" t="s">
        <v>13</v>
      </c>
      <c r="L35" s="14">
        <f t="shared" si="12"/>
        <v>15000</v>
      </c>
      <c r="M35" s="158" t="s">
        <v>11</v>
      </c>
      <c r="N35" s="16">
        <f t="shared" si="11"/>
        <v>70000</v>
      </c>
      <c r="O35" s="34" t="b">
        <f t="shared" si="13"/>
        <v>0</v>
      </c>
      <c r="P35" s="40"/>
      <c r="Q35" s="40"/>
      <c r="R35" s="40"/>
      <c r="S35" s="40"/>
      <c r="T35" s="1" t="b">
        <f t="shared" si="1"/>
        <v>1</v>
      </c>
    </row>
    <row r="36" spans="1:20" ht="84.75" customHeight="1">
      <c r="A36" s="36">
        <v>32</v>
      </c>
      <c r="B36" s="11" t="s">
        <v>173</v>
      </c>
      <c r="C36" s="9" t="s">
        <v>74</v>
      </c>
      <c r="D36" s="9"/>
      <c r="E36" s="21">
        <v>1827000</v>
      </c>
      <c r="F36" s="21"/>
      <c r="G36" s="42" t="s">
        <v>19</v>
      </c>
      <c r="H36" s="10">
        <f t="shared" si="10"/>
        <v>182700</v>
      </c>
      <c r="I36" s="42" t="s">
        <v>28</v>
      </c>
      <c r="J36" s="19">
        <f t="shared" si="0"/>
        <v>127890.00000000001</v>
      </c>
      <c r="K36" s="157" t="s">
        <v>13</v>
      </c>
      <c r="L36" s="14">
        <f t="shared" si="12"/>
        <v>274050</v>
      </c>
      <c r="M36" s="43" t="s">
        <v>12</v>
      </c>
      <c r="N36" s="16">
        <f t="shared" si="11"/>
        <v>1242360</v>
      </c>
      <c r="O36" s="34" t="b">
        <f t="shared" si="13"/>
        <v>0</v>
      </c>
      <c r="P36" s="40"/>
      <c r="Q36" s="40"/>
      <c r="R36" s="40"/>
      <c r="S36" s="40"/>
      <c r="T36" s="1" t="b">
        <f t="shared" si="1"/>
        <v>1</v>
      </c>
    </row>
    <row r="37" spans="1:20" ht="72.75" customHeight="1">
      <c r="A37" s="36">
        <v>33</v>
      </c>
      <c r="B37" s="11" t="s">
        <v>174</v>
      </c>
      <c r="C37" s="9" t="s">
        <v>74</v>
      </c>
      <c r="D37" s="9"/>
      <c r="E37" s="21">
        <v>1600000</v>
      </c>
      <c r="F37" s="21"/>
      <c r="G37" s="42" t="s">
        <v>19</v>
      </c>
      <c r="H37" s="10">
        <f t="shared" si="10"/>
        <v>160000</v>
      </c>
      <c r="I37" s="42" t="s">
        <v>31</v>
      </c>
      <c r="J37" s="19">
        <f t="shared" si="0"/>
        <v>80000</v>
      </c>
      <c r="K37" s="157" t="s">
        <v>13</v>
      </c>
      <c r="L37" s="14">
        <f t="shared" si="12"/>
        <v>240000</v>
      </c>
      <c r="M37" s="158" t="s">
        <v>11</v>
      </c>
      <c r="N37" s="16">
        <f t="shared" si="11"/>
        <v>1120000</v>
      </c>
      <c r="O37" s="34" t="b">
        <f t="shared" si="13"/>
        <v>0</v>
      </c>
      <c r="P37" s="40"/>
      <c r="Q37" s="40"/>
      <c r="R37" s="40"/>
      <c r="S37" s="40"/>
      <c r="T37" s="1" t="b">
        <f t="shared" si="1"/>
        <v>1</v>
      </c>
    </row>
    <row r="38" spans="1:20" ht="107.25" customHeight="1">
      <c r="A38" s="36">
        <v>34</v>
      </c>
      <c r="B38" s="11" t="s">
        <v>175</v>
      </c>
      <c r="C38" s="9" t="s">
        <v>74</v>
      </c>
      <c r="D38" s="9"/>
      <c r="E38" s="21">
        <v>320000</v>
      </c>
      <c r="F38" s="21"/>
      <c r="G38" s="42" t="s">
        <v>19</v>
      </c>
      <c r="H38" s="10">
        <f t="shared" si="10"/>
        <v>32000</v>
      </c>
      <c r="I38" s="42" t="s">
        <v>28</v>
      </c>
      <c r="J38" s="19">
        <f t="shared" si="0"/>
        <v>22400.000000000004</v>
      </c>
      <c r="K38" s="157" t="s">
        <v>13</v>
      </c>
      <c r="L38" s="14">
        <f t="shared" si="12"/>
        <v>48000</v>
      </c>
      <c r="M38" s="43" t="s">
        <v>12</v>
      </c>
      <c r="N38" s="16">
        <f t="shared" si="11"/>
        <v>217600.00000000003</v>
      </c>
      <c r="O38" s="34" t="b">
        <f t="shared" si="13"/>
        <v>0</v>
      </c>
      <c r="P38" s="40"/>
      <c r="Q38" s="40"/>
      <c r="R38" s="40"/>
      <c r="S38" s="40"/>
      <c r="T38" s="1" t="b">
        <f t="shared" si="1"/>
        <v>1</v>
      </c>
    </row>
    <row r="39" spans="1:20" ht="101.25" customHeight="1">
      <c r="A39" s="36">
        <v>35</v>
      </c>
      <c r="B39" s="11" t="s">
        <v>176</v>
      </c>
      <c r="C39" s="9" t="s">
        <v>74</v>
      </c>
      <c r="D39" s="9"/>
      <c r="E39" s="21">
        <v>600000</v>
      </c>
      <c r="F39" s="21"/>
      <c r="G39" s="42" t="s">
        <v>19</v>
      </c>
      <c r="H39" s="10">
        <f t="shared" si="10"/>
        <v>60000</v>
      </c>
      <c r="I39" s="42" t="s">
        <v>14</v>
      </c>
      <c r="J39" s="19">
        <f t="shared" si="0"/>
        <v>36000</v>
      </c>
      <c r="K39" s="42" t="s">
        <v>13</v>
      </c>
      <c r="L39" s="14">
        <f t="shared" si="12"/>
        <v>90000</v>
      </c>
      <c r="M39" s="43" t="s">
        <v>18</v>
      </c>
      <c r="N39" s="16">
        <f t="shared" si="11"/>
        <v>413999.99999999994</v>
      </c>
      <c r="O39" s="34" t="b">
        <f t="shared" si="13"/>
        <v>0</v>
      </c>
      <c r="P39" s="40"/>
      <c r="Q39" s="40"/>
      <c r="R39" s="40"/>
      <c r="S39" s="40"/>
      <c r="T39" s="1" t="b">
        <f t="shared" si="1"/>
        <v>1</v>
      </c>
    </row>
    <row r="40" spans="1:20" ht="72.75" customHeight="1">
      <c r="A40" s="36">
        <v>36</v>
      </c>
      <c r="B40" s="11" t="s">
        <v>177</v>
      </c>
      <c r="C40" s="9" t="s">
        <v>74</v>
      </c>
      <c r="D40" s="9"/>
      <c r="E40" s="21">
        <v>1500000</v>
      </c>
      <c r="F40" s="21"/>
      <c r="G40" s="42" t="s">
        <v>19</v>
      </c>
      <c r="H40" s="10">
        <f t="shared" si="10"/>
        <v>150000</v>
      </c>
      <c r="I40" s="42" t="s">
        <v>31</v>
      </c>
      <c r="J40" s="19">
        <f t="shared" si="0"/>
        <v>75000</v>
      </c>
      <c r="K40" s="157" t="s">
        <v>13</v>
      </c>
      <c r="L40" s="14">
        <f t="shared" si="12"/>
        <v>225000</v>
      </c>
      <c r="M40" s="158" t="s">
        <v>11</v>
      </c>
      <c r="N40" s="16">
        <f t="shared" si="11"/>
        <v>1050000</v>
      </c>
      <c r="O40" s="34" t="b">
        <f t="shared" si="13"/>
        <v>0</v>
      </c>
      <c r="P40" s="40"/>
      <c r="Q40" s="40"/>
      <c r="R40" s="40"/>
      <c r="S40" s="40"/>
      <c r="T40" s="1" t="b">
        <f t="shared" si="1"/>
        <v>1</v>
      </c>
    </row>
    <row r="41" spans="1:20" ht="134.25" customHeight="1">
      <c r="A41" s="36">
        <v>37</v>
      </c>
      <c r="B41" s="11" t="s">
        <v>178</v>
      </c>
      <c r="C41" s="9" t="s">
        <v>74</v>
      </c>
      <c r="D41" s="9"/>
      <c r="E41" s="21">
        <v>300000</v>
      </c>
      <c r="F41" s="21"/>
      <c r="G41" s="42" t="s">
        <v>71</v>
      </c>
      <c r="H41" s="10">
        <f t="shared" si="10"/>
        <v>33000</v>
      </c>
      <c r="I41" s="42" t="s">
        <v>31</v>
      </c>
      <c r="J41" s="19">
        <f t="shared" ref="J41:J81" si="14">E41*I41</f>
        <v>15000</v>
      </c>
      <c r="K41" s="157" t="s">
        <v>13</v>
      </c>
      <c r="L41" s="14">
        <f t="shared" si="12"/>
        <v>45000</v>
      </c>
      <c r="M41" s="43" t="s">
        <v>18</v>
      </c>
      <c r="N41" s="16">
        <f t="shared" si="11"/>
        <v>206999.99999999997</v>
      </c>
      <c r="O41" s="34" t="b">
        <f t="shared" si="13"/>
        <v>0</v>
      </c>
      <c r="P41" s="40"/>
      <c r="Q41" s="40"/>
      <c r="R41" s="40"/>
      <c r="S41" s="40"/>
      <c r="T41" s="1" t="b">
        <f t="shared" ref="T41:T81" si="15">E41=(H41+J41+L41+N41)</f>
        <v>1</v>
      </c>
    </row>
    <row r="42" spans="1:20" ht="67.5" customHeight="1">
      <c r="A42" s="36">
        <v>38</v>
      </c>
      <c r="B42" s="11" t="s">
        <v>179</v>
      </c>
      <c r="C42" s="9" t="s">
        <v>74</v>
      </c>
      <c r="D42" s="9"/>
      <c r="E42" s="21">
        <v>450000</v>
      </c>
      <c r="F42" s="21"/>
      <c r="G42" s="42" t="s">
        <v>19</v>
      </c>
      <c r="H42" s="10">
        <f>E42*G42</f>
        <v>45000</v>
      </c>
      <c r="I42" s="42" t="s">
        <v>28</v>
      </c>
      <c r="J42" s="19">
        <f t="shared" si="14"/>
        <v>31500.000000000004</v>
      </c>
      <c r="K42" s="157" t="s">
        <v>13</v>
      </c>
      <c r="L42" s="14">
        <f>E42*K42</f>
        <v>67500</v>
      </c>
      <c r="M42" s="43" t="s">
        <v>12</v>
      </c>
      <c r="N42" s="16">
        <f>E42*M42</f>
        <v>306000</v>
      </c>
      <c r="O42" s="34" t="b">
        <f>N42+L42+H42=E42</f>
        <v>0</v>
      </c>
      <c r="P42" s="40"/>
      <c r="Q42" s="40"/>
      <c r="R42" s="40"/>
      <c r="S42" s="40"/>
      <c r="T42" s="1" t="b">
        <f t="shared" si="15"/>
        <v>1</v>
      </c>
    </row>
    <row r="43" spans="1:20" ht="137.25" customHeight="1">
      <c r="A43" s="36">
        <v>39</v>
      </c>
      <c r="B43" s="11" t="s">
        <v>180</v>
      </c>
      <c r="C43" s="9" t="s">
        <v>74</v>
      </c>
      <c r="D43" s="9"/>
      <c r="E43" s="21">
        <v>1200000</v>
      </c>
      <c r="F43" s="21"/>
      <c r="G43" s="42" t="s">
        <v>71</v>
      </c>
      <c r="H43" s="10">
        <f>E43*G43</f>
        <v>132000</v>
      </c>
      <c r="I43" s="42" t="s">
        <v>31</v>
      </c>
      <c r="J43" s="19">
        <f t="shared" si="14"/>
        <v>60000</v>
      </c>
      <c r="K43" s="157" t="s">
        <v>13</v>
      </c>
      <c r="L43" s="14">
        <f>E43*K43</f>
        <v>180000</v>
      </c>
      <c r="M43" s="43" t="s">
        <v>18</v>
      </c>
      <c r="N43" s="16">
        <f>E43*M43</f>
        <v>827999.99999999988</v>
      </c>
      <c r="O43" s="34" t="b">
        <f>N43+L43+H43=E43</f>
        <v>0</v>
      </c>
      <c r="P43" s="40"/>
      <c r="Q43" s="40"/>
      <c r="R43" s="40"/>
      <c r="S43" s="40"/>
      <c r="T43" s="1" t="b">
        <f t="shared" si="15"/>
        <v>1</v>
      </c>
    </row>
    <row r="44" spans="1:20" ht="87.75" customHeight="1">
      <c r="A44" s="36">
        <v>40</v>
      </c>
      <c r="B44" s="11" t="s">
        <v>181</v>
      </c>
      <c r="C44" s="9" t="s">
        <v>74</v>
      </c>
      <c r="D44" s="9"/>
      <c r="E44" s="21">
        <v>250000</v>
      </c>
      <c r="F44" s="21"/>
      <c r="G44" s="42" t="s">
        <v>19</v>
      </c>
      <c r="H44" s="10">
        <f>E44*G44</f>
        <v>25000</v>
      </c>
      <c r="I44" s="42" t="s">
        <v>31</v>
      </c>
      <c r="J44" s="19">
        <f t="shared" si="14"/>
        <v>12500</v>
      </c>
      <c r="K44" s="42" t="s">
        <v>13</v>
      </c>
      <c r="L44" s="14">
        <f>E44*K44</f>
        <v>37500</v>
      </c>
      <c r="M44" s="43" t="s">
        <v>11</v>
      </c>
      <c r="N44" s="16">
        <f>E44*M44</f>
        <v>175000</v>
      </c>
      <c r="O44" s="34" t="b">
        <f>N44+L44+H44=E44</f>
        <v>0</v>
      </c>
      <c r="P44" s="40"/>
      <c r="Q44" s="40"/>
      <c r="R44" s="40"/>
      <c r="S44" s="40"/>
      <c r="T44" s="1" t="b">
        <f t="shared" si="15"/>
        <v>1</v>
      </c>
    </row>
    <row r="45" spans="1:20" ht="87" customHeight="1">
      <c r="A45" s="36">
        <v>41</v>
      </c>
      <c r="B45" s="11" t="s">
        <v>182</v>
      </c>
      <c r="C45" s="9" t="s">
        <v>74</v>
      </c>
      <c r="D45" s="9"/>
      <c r="E45" s="21">
        <v>703000</v>
      </c>
      <c r="F45" s="21"/>
      <c r="G45" s="42" t="s">
        <v>19</v>
      </c>
      <c r="H45" s="10">
        <f t="shared" ref="H45:H53" si="16">E45*G45</f>
        <v>70300</v>
      </c>
      <c r="I45" s="42" t="s">
        <v>31</v>
      </c>
      <c r="J45" s="19">
        <f t="shared" si="14"/>
        <v>35150</v>
      </c>
      <c r="K45" s="157" t="s">
        <v>13</v>
      </c>
      <c r="L45" s="14">
        <f t="shared" ref="L45:L53" si="17">E45*K45</f>
        <v>105450</v>
      </c>
      <c r="M45" s="158" t="s">
        <v>11</v>
      </c>
      <c r="N45" s="16">
        <f t="shared" ref="N45:N53" si="18">E45*M45</f>
        <v>492099.99999999994</v>
      </c>
      <c r="O45" s="34" t="b">
        <f t="shared" ref="O45:O53" si="19">N45+L45+H45=E45</f>
        <v>0</v>
      </c>
      <c r="P45" s="40"/>
      <c r="Q45" s="40"/>
      <c r="R45" s="40"/>
      <c r="S45" s="40"/>
      <c r="T45" s="1" t="b">
        <f t="shared" si="15"/>
        <v>1</v>
      </c>
    </row>
    <row r="46" spans="1:20" ht="99.75" customHeight="1">
      <c r="A46" s="36">
        <v>42</v>
      </c>
      <c r="B46" s="11" t="s">
        <v>183</v>
      </c>
      <c r="C46" s="9" t="s">
        <v>74</v>
      </c>
      <c r="D46" s="9"/>
      <c r="E46" s="21">
        <v>250000</v>
      </c>
      <c r="F46" s="21"/>
      <c r="G46" s="42" t="s">
        <v>19</v>
      </c>
      <c r="H46" s="10">
        <f t="shared" si="16"/>
        <v>25000</v>
      </c>
      <c r="I46" s="42" t="s">
        <v>31</v>
      </c>
      <c r="J46" s="19">
        <f t="shared" si="14"/>
        <v>12500</v>
      </c>
      <c r="K46" s="157" t="s">
        <v>13</v>
      </c>
      <c r="L46" s="14">
        <f t="shared" si="17"/>
        <v>37500</v>
      </c>
      <c r="M46" s="158" t="s">
        <v>11</v>
      </c>
      <c r="N46" s="16">
        <f t="shared" si="18"/>
        <v>175000</v>
      </c>
      <c r="O46" s="34" t="b">
        <f t="shared" si="19"/>
        <v>0</v>
      </c>
      <c r="P46" s="40"/>
      <c r="Q46" s="40"/>
      <c r="R46" s="40"/>
      <c r="S46" s="40"/>
      <c r="T46" s="1" t="b">
        <f t="shared" si="15"/>
        <v>1</v>
      </c>
    </row>
    <row r="47" spans="1:20" ht="57.75" customHeight="1">
      <c r="A47" s="36">
        <v>43</v>
      </c>
      <c r="B47" s="11" t="s">
        <v>185</v>
      </c>
      <c r="C47" s="9" t="s">
        <v>74</v>
      </c>
      <c r="D47" s="9"/>
      <c r="E47" s="21">
        <v>810000</v>
      </c>
      <c r="F47" s="21"/>
      <c r="G47" s="42" t="s">
        <v>71</v>
      </c>
      <c r="H47" s="10">
        <f>E47*G47</f>
        <v>89100</v>
      </c>
      <c r="I47" s="42" t="s">
        <v>31</v>
      </c>
      <c r="J47" s="19">
        <f t="shared" si="14"/>
        <v>40500</v>
      </c>
      <c r="K47" s="157" t="s">
        <v>13</v>
      </c>
      <c r="L47" s="14">
        <f>E47*K47</f>
        <v>121500</v>
      </c>
      <c r="M47" s="43" t="s">
        <v>18</v>
      </c>
      <c r="N47" s="16">
        <f>E47*M47</f>
        <v>558900</v>
      </c>
      <c r="O47" s="34" t="b">
        <f>N47+L47+H47=E47</f>
        <v>0</v>
      </c>
      <c r="P47" s="40"/>
      <c r="Q47" s="40"/>
      <c r="R47" s="40"/>
      <c r="S47" s="40"/>
      <c r="T47" s="1" t="b">
        <f t="shared" si="15"/>
        <v>1</v>
      </c>
    </row>
    <row r="48" spans="1:20" ht="58.5" customHeight="1">
      <c r="A48" s="36">
        <v>44</v>
      </c>
      <c r="B48" s="11" t="s">
        <v>186</v>
      </c>
      <c r="C48" s="9" t="s">
        <v>74</v>
      </c>
      <c r="D48" s="9"/>
      <c r="E48" s="21">
        <v>1400000</v>
      </c>
      <c r="F48" s="21"/>
      <c r="G48" s="42" t="s">
        <v>19</v>
      </c>
      <c r="H48" s="10">
        <f>E48*G48</f>
        <v>140000</v>
      </c>
      <c r="I48" s="42" t="s">
        <v>31</v>
      </c>
      <c r="J48" s="19">
        <f t="shared" si="14"/>
        <v>70000</v>
      </c>
      <c r="K48" s="157" t="s">
        <v>13</v>
      </c>
      <c r="L48" s="14">
        <f>E48*K48</f>
        <v>210000</v>
      </c>
      <c r="M48" s="43" t="s">
        <v>11</v>
      </c>
      <c r="N48" s="16">
        <f>E48*M48</f>
        <v>979999.99999999988</v>
      </c>
      <c r="O48" s="34" t="b">
        <f>N48+L48+H48=E48</f>
        <v>0</v>
      </c>
      <c r="P48" s="40"/>
      <c r="Q48" s="40"/>
      <c r="R48" s="40"/>
      <c r="S48" s="40"/>
      <c r="T48" s="1" t="b">
        <f t="shared" si="15"/>
        <v>1</v>
      </c>
    </row>
    <row r="49" spans="1:20" ht="64.5" customHeight="1">
      <c r="A49" s="36">
        <v>45</v>
      </c>
      <c r="B49" s="11" t="s">
        <v>187</v>
      </c>
      <c r="C49" s="9" t="s">
        <v>100</v>
      </c>
      <c r="D49" s="9"/>
      <c r="E49" s="21">
        <v>3200000</v>
      </c>
      <c r="F49" s="21"/>
      <c r="G49" s="42" t="s">
        <v>32</v>
      </c>
      <c r="H49" s="10">
        <f>E49*G49</f>
        <v>416000</v>
      </c>
      <c r="I49" s="42" t="s">
        <v>30</v>
      </c>
      <c r="J49" s="19">
        <f t="shared" si="14"/>
        <v>64000</v>
      </c>
      <c r="K49" s="157" t="s">
        <v>13</v>
      </c>
      <c r="L49" s="14">
        <f t="shared" ref="L49" si="20">E49*K49</f>
        <v>480000</v>
      </c>
      <c r="M49" s="158" t="s">
        <v>11</v>
      </c>
      <c r="N49" s="16">
        <f>E49*M49</f>
        <v>2240000</v>
      </c>
      <c r="O49" s="34" t="b">
        <f t="shared" ref="O49" si="21">N49+L49+H49=E49</f>
        <v>0</v>
      </c>
      <c r="P49" s="40"/>
      <c r="Q49" s="40"/>
      <c r="R49" s="40"/>
      <c r="S49" s="40"/>
      <c r="T49" s="1" t="b">
        <f t="shared" si="15"/>
        <v>1</v>
      </c>
    </row>
    <row r="50" spans="1:20" ht="72" customHeight="1">
      <c r="A50" s="36">
        <v>46</v>
      </c>
      <c r="B50" s="11" t="s">
        <v>188</v>
      </c>
      <c r="C50" s="9" t="s">
        <v>100</v>
      </c>
      <c r="D50" s="9"/>
      <c r="E50" s="21">
        <v>520000</v>
      </c>
      <c r="F50" s="21"/>
      <c r="G50" s="42" t="s">
        <v>19</v>
      </c>
      <c r="H50" s="10">
        <f>E50*G50</f>
        <v>52000</v>
      </c>
      <c r="I50" s="42" t="s">
        <v>14</v>
      </c>
      <c r="J50" s="19">
        <f t="shared" si="14"/>
        <v>31200</v>
      </c>
      <c r="K50" s="157" t="s">
        <v>13</v>
      </c>
      <c r="L50" s="14">
        <f>E50*K50</f>
        <v>78000</v>
      </c>
      <c r="M50" s="43" t="s">
        <v>18</v>
      </c>
      <c r="N50" s="16">
        <f>E50*M50</f>
        <v>358800</v>
      </c>
      <c r="O50" s="34" t="b">
        <f>N50+L50+H50=E50</f>
        <v>0</v>
      </c>
      <c r="P50" s="40"/>
      <c r="Q50" s="40"/>
      <c r="R50" s="40"/>
      <c r="S50" s="40"/>
      <c r="T50" s="1" t="b">
        <f t="shared" si="15"/>
        <v>1</v>
      </c>
    </row>
    <row r="51" spans="1:20" ht="71.25" customHeight="1">
      <c r="A51" s="36">
        <v>47</v>
      </c>
      <c r="B51" s="11" t="s">
        <v>189</v>
      </c>
      <c r="C51" s="9" t="s">
        <v>115</v>
      </c>
      <c r="D51" s="9"/>
      <c r="E51" s="21">
        <v>800000</v>
      </c>
      <c r="F51" s="21"/>
      <c r="G51" s="42" t="s">
        <v>19</v>
      </c>
      <c r="H51" s="10">
        <f t="shared" si="16"/>
        <v>80000</v>
      </c>
      <c r="I51" s="42" t="s">
        <v>31</v>
      </c>
      <c r="J51" s="19">
        <f t="shared" si="14"/>
        <v>40000</v>
      </c>
      <c r="K51" s="157" t="s">
        <v>13</v>
      </c>
      <c r="L51" s="14">
        <f t="shared" si="17"/>
        <v>120000</v>
      </c>
      <c r="M51" s="43" t="s">
        <v>11</v>
      </c>
      <c r="N51" s="16">
        <f t="shared" si="18"/>
        <v>560000</v>
      </c>
      <c r="O51" s="34" t="b">
        <f t="shared" si="19"/>
        <v>0</v>
      </c>
      <c r="P51" s="40"/>
      <c r="Q51" s="40"/>
      <c r="R51" s="40"/>
      <c r="S51" s="40"/>
      <c r="T51" s="1" t="b">
        <f t="shared" si="15"/>
        <v>1</v>
      </c>
    </row>
    <row r="52" spans="1:20" ht="97.5" customHeight="1">
      <c r="A52" s="36">
        <v>48</v>
      </c>
      <c r="B52" s="11" t="s">
        <v>190</v>
      </c>
      <c r="C52" s="9" t="s">
        <v>100</v>
      </c>
      <c r="D52" s="9"/>
      <c r="E52" s="21">
        <v>3200000</v>
      </c>
      <c r="F52" s="21"/>
      <c r="G52" s="42" t="s">
        <v>19</v>
      </c>
      <c r="H52" s="10">
        <f t="shared" si="16"/>
        <v>320000</v>
      </c>
      <c r="I52" s="42" t="s">
        <v>31</v>
      </c>
      <c r="J52" s="19">
        <f t="shared" si="14"/>
        <v>160000</v>
      </c>
      <c r="K52" s="157" t="s">
        <v>13</v>
      </c>
      <c r="L52" s="14">
        <f t="shared" si="17"/>
        <v>480000</v>
      </c>
      <c r="M52" s="43" t="s">
        <v>11</v>
      </c>
      <c r="N52" s="16">
        <f t="shared" si="18"/>
        <v>2240000</v>
      </c>
      <c r="O52" s="34" t="b">
        <f t="shared" si="19"/>
        <v>0</v>
      </c>
      <c r="P52" s="40"/>
      <c r="Q52" s="40"/>
      <c r="R52" s="40"/>
      <c r="S52" s="40"/>
      <c r="T52" s="1" t="b">
        <f t="shared" si="15"/>
        <v>1</v>
      </c>
    </row>
    <row r="53" spans="1:20" ht="120.75" customHeight="1">
      <c r="A53" s="36">
        <v>49</v>
      </c>
      <c r="B53" s="11" t="s">
        <v>192</v>
      </c>
      <c r="C53" s="9" t="s">
        <v>168</v>
      </c>
      <c r="D53" s="9"/>
      <c r="E53" s="15">
        <v>1500000</v>
      </c>
      <c r="F53" s="15"/>
      <c r="G53" s="42" t="s">
        <v>20</v>
      </c>
      <c r="H53" s="19">
        <f t="shared" si="16"/>
        <v>270000</v>
      </c>
      <c r="I53" s="42" t="s">
        <v>30</v>
      </c>
      <c r="J53" s="19">
        <f t="shared" si="14"/>
        <v>30000</v>
      </c>
      <c r="K53" s="42" t="s">
        <v>10</v>
      </c>
      <c r="L53" s="20">
        <f t="shared" si="17"/>
        <v>180000</v>
      </c>
      <c r="M53" s="43" t="s">
        <v>12</v>
      </c>
      <c r="N53" s="27">
        <f t="shared" si="18"/>
        <v>1020000.0000000001</v>
      </c>
      <c r="O53" s="34" t="b">
        <f t="shared" si="19"/>
        <v>0</v>
      </c>
      <c r="P53" s="40"/>
      <c r="Q53" s="40"/>
      <c r="R53" s="40"/>
      <c r="S53" s="40"/>
      <c r="T53" s="1" t="b">
        <f t="shared" si="15"/>
        <v>1</v>
      </c>
    </row>
    <row r="54" spans="1:20" ht="116.25" customHeight="1">
      <c r="A54" s="36">
        <v>50</v>
      </c>
      <c r="B54" s="11" t="s">
        <v>194</v>
      </c>
      <c r="C54" s="9" t="s">
        <v>83</v>
      </c>
      <c r="D54" s="9"/>
      <c r="E54" s="15">
        <v>400000</v>
      </c>
      <c r="F54" s="15"/>
      <c r="G54" s="42" t="s">
        <v>31</v>
      </c>
      <c r="H54" s="19">
        <f>E54*G54</f>
        <v>20000</v>
      </c>
      <c r="I54" s="42" t="s">
        <v>19</v>
      </c>
      <c r="J54" s="19">
        <f t="shared" si="14"/>
        <v>40000</v>
      </c>
      <c r="K54" s="156" t="s">
        <v>13</v>
      </c>
      <c r="L54" s="20">
        <f>E54*K54</f>
        <v>60000</v>
      </c>
      <c r="M54" s="43" t="s">
        <v>11</v>
      </c>
      <c r="N54" s="27">
        <f>E54*M54</f>
        <v>280000</v>
      </c>
      <c r="O54" s="34" t="b">
        <f>N54+L54+H54=E54</f>
        <v>0</v>
      </c>
      <c r="P54" s="40"/>
      <c r="Q54" s="40"/>
      <c r="R54" s="40"/>
      <c r="S54" s="40"/>
      <c r="T54" s="1" t="b">
        <f t="shared" si="15"/>
        <v>1</v>
      </c>
    </row>
    <row r="55" spans="1:20" ht="84.75" customHeight="1">
      <c r="A55" s="36">
        <v>51</v>
      </c>
      <c r="B55" s="11" t="s">
        <v>195</v>
      </c>
      <c r="C55" s="9" t="s">
        <v>83</v>
      </c>
      <c r="D55" s="9"/>
      <c r="E55" s="15">
        <v>3000000</v>
      </c>
      <c r="F55" s="15"/>
      <c r="G55" s="42" t="s">
        <v>31</v>
      </c>
      <c r="H55" s="19">
        <f t="shared" ref="H55:H61" si="22">E55*G55</f>
        <v>150000</v>
      </c>
      <c r="I55" s="42" t="s">
        <v>19</v>
      </c>
      <c r="J55" s="19">
        <f t="shared" si="14"/>
        <v>300000</v>
      </c>
      <c r="K55" s="157" t="s">
        <v>13</v>
      </c>
      <c r="L55" s="20">
        <f t="shared" ref="L55:L61" si="23">E55*K55</f>
        <v>450000</v>
      </c>
      <c r="M55" s="43" t="s">
        <v>11</v>
      </c>
      <c r="N55" s="27">
        <f t="shared" ref="N55:N61" si="24">E55*M55</f>
        <v>2100000</v>
      </c>
      <c r="O55" s="34" t="b">
        <f t="shared" ref="O55:O61" si="25">N55+L55+H55=E55</f>
        <v>0</v>
      </c>
      <c r="P55" s="40"/>
      <c r="Q55" s="40"/>
      <c r="R55" s="40"/>
      <c r="S55" s="40"/>
      <c r="T55" s="1" t="b">
        <f t="shared" si="15"/>
        <v>1</v>
      </c>
    </row>
    <row r="56" spans="1:20" ht="84.75" customHeight="1">
      <c r="A56" s="36">
        <v>52</v>
      </c>
      <c r="B56" s="11" t="s">
        <v>196</v>
      </c>
      <c r="C56" s="9" t="s">
        <v>83</v>
      </c>
      <c r="D56" s="9"/>
      <c r="E56" s="21">
        <v>4000000</v>
      </c>
      <c r="F56" s="21"/>
      <c r="G56" s="42" t="s">
        <v>32</v>
      </c>
      <c r="H56" s="10">
        <f t="shared" si="22"/>
        <v>520000</v>
      </c>
      <c r="I56" s="42" t="s">
        <v>30</v>
      </c>
      <c r="J56" s="19">
        <f t="shared" si="14"/>
        <v>80000</v>
      </c>
      <c r="K56" s="157" t="s">
        <v>13</v>
      </c>
      <c r="L56" s="20">
        <f t="shared" si="23"/>
        <v>600000</v>
      </c>
      <c r="M56" s="43" t="s">
        <v>11</v>
      </c>
      <c r="N56" s="16">
        <f t="shared" si="24"/>
        <v>2800000</v>
      </c>
      <c r="O56" s="34" t="b">
        <f t="shared" si="25"/>
        <v>0</v>
      </c>
      <c r="P56" s="40"/>
      <c r="Q56" s="40"/>
      <c r="R56" s="40"/>
      <c r="S56" s="40"/>
      <c r="T56" s="1" t="b">
        <f t="shared" si="15"/>
        <v>1</v>
      </c>
    </row>
    <row r="57" spans="1:20" ht="87.75" customHeight="1">
      <c r="A57" s="36">
        <v>53</v>
      </c>
      <c r="B57" s="11" t="s">
        <v>197</v>
      </c>
      <c r="C57" s="9" t="s">
        <v>83</v>
      </c>
      <c r="D57" s="9"/>
      <c r="E57" s="21">
        <v>2500000</v>
      </c>
      <c r="F57" s="21"/>
      <c r="G57" s="42" t="s">
        <v>32</v>
      </c>
      <c r="H57" s="10">
        <f t="shared" si="22"/>
        <v>325000</v>
      </c>
      <c r="I57" s="42" t="s">
        <v>30</v>
      </c>
      <c r="J57" s="19">
        <f t="shared" si="14"/>
        <v>50000</v>
      </c>
      <c r="K57" s="157" t="s">
        <v>13</v>
      </c>
      <c r="L57" s="20">
        <f t="shared" si="23"/>
        <v>375000</v>
      </c>
      <c r="M57" s="43" t="s">
        <v>11</v>
      </c>
      <c r="N57" s="16">
        <f t="shared" si="24"/>
        <v>1750000</v>
      </c>
      <c r="O57" s="34" t="b">
        <f t="shared" si="25"/>
        <v>0</v>
      </c>
      <c r="P57" s="40"/>
      <c r="Q57" s="40"/>
      <c r="R57" s="40"/>
      <c r="S57" s="40"/>
      <c r="T57" s="1" t="b">
        <f t="shared" si="15"/>
        <v>1</v>
      </c>
    </row>
    <row r="58" spans="1:20" ht="104.25" customHeight="1">
      <c r="A58" s="36">
        <v>54</v>
      </c>
      <c r="B58" s="11" t="s">
        <v>203</v>
      </c>
      <c r="C58" s="9" t="s">
        <v>83</v>
      </c>
      <c r="D58" s="9"/>
      <c r="E58" s="15">
        <v>3900000</v>
      </c>
      <c r="F58" s="15"/>
      <c r="G58" s="42" t="s">
        <v>32</v>
      </c>
      <c r="H58" s="10">
        <f t="shared" si="22"/>
        <v>507000</v>
      </c>
      <c r="I58" s="42" t="s">
        <v>30</v>
      </c>
      <c r="J58" s="19">
        <f t="shared" si="14"/>
        <v>78000</v>
      </c>
      <c r="K58" s="42" t="s">
        <v>13</v>
      </c>
      <c r="L58" s="20">
        <f t="shared" si="23"/>
        <v>585000</v>
      </c>
      <c r="M58" s="43" t="s">
        <v>11</v>
      </c>
      <c r="N58" s="16">
        <f t="shared" si="24"/>
        <v>2730000</v>
      </c>
      <c r="O58" s="34" t="b">
        <f t="shared" si="25"/>
        <v>0</v>
      </c>
      <c r="P58" s="40"/>
      <c r="Q58" s="40"/>
      <c r="R58" s="40"/>
      <c r="S58" s="40"/>
      <c r="T58" s="1" t="b">
        <f t="shared" si="15"/>
        <v>1</v>
      </c>
    </row>
    <row r="59" spans="1:20" ht="103.5" customHeight="1">
      <c r="A59" s="36">
        <v>55</v>
      </c>
      <c r="B59" s="11" t="s">
        <v>204</v>
      </c>
      <c r="C59" s="9" t="s">
        <v>168</v>
      </c>
      <c r="D59" s="9"/>
      <c r="E59" s="21">
        <v>250750</v>
      </c>
      <c r="F59" s="21"/>
      <c r="G59" s="42" t="s">
        <v>32</v>
      </c>
      <c r="H59" s="10">
        <f t="shared" si="22"/>
        <v>32597.5</v>
      </c>
      <c r="I59" s="42" t="s">
        <v>30</v>
      </c>
      <c r="J59" s="19">
        <f t="shared" si="14"/>
        <v>5015</v>
      </c>
      <c r="K59" s="157" t="s">
        <v>13</v>
      </c>
      <c r="L59" s="20">
        <f t="shared" si="23"/>
        <v>37612.5</v>
      </c>
      <c r="M59" s="43" t="s">
        <v>11</v>
      </c>
      <c r="N59" s="16">
        <f t="shared" si="24"/>
        <v>175525</v>
      </c>
      <c r="O59" s="34" t="b">
        <f t="shared" si="25"/>
        <v>0</v>
      </c>
      <c r="P59" s="40"/>
      <c r="Q59" s="40"/>
      <c r="R59" s="40"/>
      <c r="S59" s="40"/>
      <c r="T59" s="1" t="b">
        <f t="shared" si="15"/>
        <v>1</v>
      </c>
    </row>
    <row r="60" spans="1:20" ht="88.5" customHeight="1">
      <c r="A60" s="36">
        <v>56</v>
      </c>
      <c r="B60" s="11" t="s">
        <v>205</v>
      </c>
      <c r="C60" s="9" t="s">
        <v>206</v>
      </c>
      <c r="D60" s="9"/>
      <c r="E60" s="21">
        <v>2000000</v>
      </c>
      <c r="F60" s="21"/>
      <c r="G60" s="42" t="s">
        <v>32</v>
      </c>
      <c r="H60" s="10">
        <f t="shared" si="22"/>
        <v>260000</v>
      </c>
      <c r="I60" s="42" t="s">
        <v>30</v>
      </c>
      <c r="J60" s="19">
        <f t="shared" si="14"/>
        <v>40000</v>
      </c>
      <c r="K60" s="157" t="s">
        <v>13</v>
      </c>
      <c r="L60" s="20">
        <f t="shared" si="23"/>
        <v>300000</v>
      </c>
      <c r="M60" s="158" t="s">
        <v>11</v>
      </c>
      <c r="N60" s="16">
        <f t="shared" si="24"/>
        <v>1400000</v>
      </c>
      <c r="O60" s="34" t="b">
        <f t="shared" si="25"/>
        <v>0</v>
      </c>
      <c r="P60" s="40"/>
      <c r="Q60" s="40"/>
      <c r="R60" s="40"/>
      <c r="S60" s="40"/>
      <c r="T60" s="1" t="b">
        <f t="shared" si="15"/>
        <v>1</v>
      </c>
    </row>
    <row r="61" spans="1:20" ht="97.5" customHeight="1">
      <c r="A61" s="36">
        <v>57</v>
      </c>
      <c r="B61" s="11" t="s">
        <v>207</v>
      </c>
      <c r="C61" s="9" t="s">
        <v>83</v>
      </c>
      <c r="D61" s="9"/>
      <c r="E61" s="21">
        <v>1000000</v>
      </c>
      <c r="F61" s="21"/>
      <c r="G61" s="42" t="s">
        <v>32</v>
      </c>
      <c r="H61" s="10">
        <f t="shared" si="22"/>
        <v>130000</v>
      </c>
      <c r="I61" s="42" t="s">
        <v>30</v>
      </c>
      <c r="J61" s="19">
        <f t="shared" si="14"/>
        <v>20000</v>
      </c>
      <c r="K61" s="157" t="s">
        <v>13</v>
      </c>
      <c r="L61" s="14">
        <f t="shared" si="23"/>
        <v>150000</v>
      </c>
      <c r="M61" s="43" t="s">
        <v>11</v>
      </c>
      <c r="N61" s="16">
        <f t="shared" si="24"/>
        <v>700000</v>
      </c>
      <c r="O61" s="34" t="b">
        <f t="shared" si="25"/>
        <v>0</v>
      </c>
      <c r="P61" s="40"/>
      <c r="Q61" s="40"/>
      <c r="R61" s="40"/>
      <c r="S61" s="40"/>
      <c r="T61" s="1" t="b">
        <f t="shared" si="15"/>
        <v>1</v>
      </c>
    </row>
    <row r="62" spans="1:20" ht="84.75" customHeight="1">
      <c r="A62" s="36">
        <v>58</v>
      </c>
      <c r="B62" s="11" t="s">
        <v>213</v>
      </c>
      <c r="C62" s="9" t="s">
        <v>214</v>
      </c>
      <c r="D62" s="9"/>
      <c r="E62" s="21">
        <v>1500000</v>
      </c>
      <c r="F62" s="21"/>
      <c r="G62" s="42" t="s">
        <v>32</v>
      </c>
      <c r="H62" s="10">
        <f>E62*G62</f>
        <v>195000</v>
      </c>
      <c r="I62" s="42" t="s">
        <v>30</v>
      </c>
      <c r="J62" s="19">
        <f t="shared" si="14"/>
        <v>30000</v>
      </c>
      <c r="K62" s="157" t="s">
        <v>13</v>
      </c>
      <c r="L62" s="14">
        <f>E62*K62</f>
        <v>225000</v>
      </c>
      <c r="M62" s="43" t="s">
        <v>11</v>
      </c>
      <c r="N62" s="16">
        <f>E62*M62</f>
        <v>1050000</v>
      </c>
      <c r="O62" s="34" t="b">
        <f>N62+L62+H62=E62</f>
        <v>0</v>
      </c>
      <c r="P62" s="40"/>
      <c r="Q62" s="40"/>
      <c r="R62" s="40"/>
      <c r="S62" s="40"/>
      <c r="T62" s="1" t="b">
        <f t="shared" si="15"/>
        <v>1</v>
      </c>
    </row>
    <row r="63" spans="1:20" ht="86.25" customHeight="1">
      <c r="A63" s="36">
        <v>59</v>
      </c>
      <c r="B63" s="11" t="s">
        <v>217</v>
      </c>
      <c r="C63" s="9" t="s">
        <v>212</v>
      </c>
      <c r="D63" s="9"/>
      <c r="E63" s="21">
        <v>3000000</v>
      </c>
      <c r="F63" s="21"/>
      <c r="G63" s="42" t="s">
        <v>19</v>
      </c>
      <c r="H63" s="10">
        <f>E63*G63</f>
        <v>300000</v>
      </c>
      <c r="I63" s="42" t="s">
        <v>14</v>
      </c>
      <c r="J63" s="19">
        <f t="shared" si="14"/>
        <v>180000</v>
      </c>
      <c r="K63" s="42" t="s">
        <v>17</v>
      </c>
      <c r="L63" s="14">
        <f t="shared" ref="L63:L81" si="26">E63*K63</f>
        <v>510000.00000000006</v>
      </c>
      <c r="M63" s="43" t="s">
        <v>21</v>
      </c>
      <c r="N63" s="16">
        <f>E63*M63</f>
        <v>2010000.0000000002</v>
      </c>
      <c r="O63" s="34" t="b">
        <f>N63+L63+H63=E63</f>
        <v>0</v>
      </c>
      <c r="P63" s="40"/>
      <c r="Q63" s="40"/>
      <c r="R63" s="40"/>
      <c r="S63" s="40"/>
      <c r="T63" s="1" t="b">
        <f t="shared" si="15"/>
        <v>1</v>
      </c>
    </row>
    <row r="64" spans="1:20" ht="84.75" customHeight="1">
      <c r="A64" s="36">
        <v>60</v>
      </c>
      <c r="B64" s="11" t="s">
        <v>219</v>
      </c>
      <c r="C64" s="9" t="s">
        <v>214</v>
      </c>
      <c r="D64" s="9"/>
      <c r="E64" s="21">
        <v>1000000</v>
      </c>
      <c r="F64" s="21"/>
      <c r="G64" s="42" t="s">
        <v>32</v>
      </c>
      <c r="H64" s="10">
        <f t="shared" ref="H64" si="27">E64*G64</f>
        <v>130000</v>
      </c>
      <c r="I64" s="42" t="s">
        <v>30</v>
      </c>
      <c r="J64" s="19">
        <f t="shared" si="14"/>
        <v>20000</v>
      </c>
      <c r="K64" s="157" t="s">
        <v>13</v>
      </c>
      <c r="L64" s="14">
        <f t="shared" si="26"/>
        <v>150000</v>
      </c>
      <c r="M64" s="158" t="s">
        <v>11</v>
      </c>
      <c r="N64" s="16">
        <f t="shared" ref="N64" si="28">E64*M64</f>
        <v>700000</v>
      </c>
      <c r="O64" s="34" t="b">
        <f t="shared" ref="O64" si="29">N64+L64+H64=E64</f>
        <v>0</v>
      </c>
      <c r="P64" s="40"/>
      <c r="Q64" s="40"/>
      <c r="R64" s="40"/>
      <c r="S64" s="40"/>
      <c r="T64" s="1" t="b">
        <f t="shared" si="15"/>
        <v>1</v>
      </c>
    </row>
    <row r="65" spans="1:20" ht="105.75" customHeight="1">
      <c r="A65" s="36">
        <v>61</v>
      </c>
      <c r="B65" s="11" t="s">
        <v>221</v>
      </c>
      <c r="C65" s="9" t="s">
        <v>100</v>
      </c>
      <c r="D65" s="9"/>
      <c r="E65" s="21">
        <v>2500000</v>
      </c>
      <c r="F65" s="21"/>
      <c r="G65" s="42" t="s">
        <v>19</v>
      </c>
      <c r="H65" s="10">
        <f>E65*G65</f>
        <v>250000</v>
      </c>
      <c r="I65" s="42" t="s">
        <v>14</v>
      </c>
      <c r="J65" s="19">
        <f t="shared" si="14"/>
        <v>150000</v>
      </c>
      <c r="K65" s="157" t="s">
        <v>13</v>
      </c>
      <c r="L65" s="14">
        <f t="shared" si="26"/>
        <v>375000</v>
      </c>
      <c r="M65" s="43" t="s">
        <v>18</v>
      </c>
      <c r="N65" s="16">
        <f>E65*M65</f>
        <v>1724999.9999999998</v>
      </c>
      <c r="P65" s="40"/>
      <c r="Q65" s="40"/>
      <c r="R65" s="40"/>
      <c r="S65" s="40"/>
      <c r="T65" s="1" t="b">
        <f t="shared" si="15"/>
        <v>1</v>
      </c>
    </row>
    <row r="66" spans="1:20" ht="75.75" customHeight="1">
      <c r="A66" s="36">
        <v>62</v>
      </c>
      <c r="B66" s="11" t="s">
        <v>222</v>
      </c>
      <c r="C66" s="9" t="s">
        <v>223</v>
      </c>
      <c r="D66" s="9"/>
      <c r="E66" s="21">
        <v>3500000</v>
      </c>
      <c r="F66" s="21"/>
      <c r="G66" s="42" t="s">
        <v>32</v>
      </c>
      <c r="H66" s="10">
        <f>E66*G66</f>
        <v>455000</v>
      </c>
      <c r="I66" s="42" t="s">
        <v>33</v>
      </c>
      <c r="J66" s="19">
        <f t="shared" si="14"/>
        <v>105000</v>
      </c>
      <c r="K66" s="157" t="s">
        <v>13</v>
      </c>
      <c r="L66" s="14">
        <f t="shared" si="26"/>
        <v>525000</v>
      </c>
      <c r="M66" s="43" t="s">
        <v>18</v>
      </c>
      <c r="N66" s="16">
        <f>E66*M66</f>
        <v>2415000</v>
      </c>
      <c r="O66" s="34" t="b">
        <f>N66+L66+H66=E66</f>
        <v>0</v>
      </c>
      <c r="P66" s="40"/>
      <c r="Q66" s="40"/>
      <c r="R66" s="40"/>
      <c r="S66" s="40"/>
      <c r="T66" s="1" t="b">
        <f t="shared" si="15"/>
        <v>1</v>
      </c>
    </row>
    <row r="67" spans="1:20" ht="105.75" customHeight="1">
      <c r="A67" s="36">
        <v>63</v>
      </c>
      <c r="B67" s="11" t="s">
        <v>226</v>
      </c>
      <c r="C67" s="9" t="s">
        <v>100</v>
      </c>
      <c r="D67" s="9"/>
      <c r="E67" s="21">
        <v>2000000</v>
      </c>
      <c r="F67" s="21"/>
      <c r="G67" s="42" t="s">
        <v>13</v>
      </c>
      <c r="H67" s="10">
        <f t="shared" ref="H67:H81" si="30">E67*G67</f>
        <v>300000</v>
      </c>
      <c r="I67" s="42" t="s">
        <v>31</v>
      </c>
      <c r="J67" s="19">
        <f t="shared" si="14"/>
        <v>100000</v>
      </c>
      <c r="K67" s="42" t="s">
        <v>13</v>
      </c>
      <c r="L67" s="14">
        <f t="shared" si="26"/>
        <v>300000</v>
      </c>
      <c r="M67" s="43" t="s">
        <v>22</v>
      </c>
      <c r="N67" s="16">
        <f t="shared" ref="N67:N81" si="31">E67*M67</f>
        <v>1300000</v>
      </c>
      <c r="O67" s="34" t="b">
        <f t="shared" ref="O67" si="32">N67+L67+H67=E67</f>
        <v>0</v>
      </c>
      <c r="P67" s="40"/>
      <c r="Q67" s="40"/>
      <c r="R67" s="40"/>
      <c r="S67" s="40"/>
      <c r="T67" s="1" t="b">
        <f t="shared" si="15"/>
        <v>1</v>
      </c>
    </row>
    <row r="68" spans="1:20" ht="86.25" customHeight="1">
      <c r="A68" s="36">
        <v>64</v>
      </c>
      <c r="B68" s="11" t="s">
        <v>227</v>
      </c>
      <c r="C68" s="9" t="s">
        <v>83</v>
      </c>
      <c r="D68" s="9"/>
      <c r="E68" s="21">
        <v>300000</v>
      </c>
      <c r="F68" s="21"/>
      <c r="G68" s="42" t="s">
        <v>19</v>
      </c>
      <c r="H68" s="10">
        <f t="shared" si="30"/>
        <v>30000</v>
      </c>
      <c r="I68" s="42" t="s">
        <v>31</v>
      </c>
      <c r="J68" s="19">
        <f t="shared" si="14"/>
        <v>15000</v>
      </c>
      <c r="K68" s="42" t="s">
        <v>13</v>
      </c>
      <c r="L68" s="14">
        <f t="shared" si="26"/>
        <v>45000</v>
      </c>
      <c r="M68" s="43" t="s">
        <v>11</v>
      </c>
      <c r="N68" s="16">
        <f t="shared" si="31"/>
        <v>210000</v>
      </c>
      <c r="P68" s="40"/>
      <c r="Q68" s="40"/>
      <c r="R68" s="40"/>
      <c r="S68" s="40"/>
      <c r="T68" s="1" t="b">
        <f t="shared" si="15"/>
        <v>1</v>
      </c>
    </row>
    <row r="69" spans="1:20" ht="80.25" customHeight="1">
      <c r="A69" s="36">
        <v>65</v>
      </c>
      <c r="B69" s="11" t="s">
        <v>229</v>
      </c>
      <c r="C69" s="9" t="s">
        <v>115</v>
      </c>
      <c r="D69" s="9"/>
      <c r="E69" s="21">
        <v>750000</v>
      </c>
      <c r="F69" s="21"/>
      <c r="G69" s="42" t="s">
        <v>32</v>
      </c>
      <c r="H69" s="10">
        <f t="shared" si="30"/>
        <v>97500</v>
      </c>
      <c r="I69" s="42" t="s">
        <v>30</v>
      </c>
      <c r="J69" s="19">
        <f t="shared" si="14"/>
        <v>15000</v>
      </c>
      <c r="K69" s="157" t="s">
        <v>13</v>
      </c>
      <c r="L69" s="14">
        <f t="shared" si="26"/>
        <v>112500</v>
      </c>
      <c r="M69" s="158" t="s">
        <v>11</v>
      </c>
      <c r="N69" s="16">
        <f t="shared" si="31"/>
        <v>525000</v>
      </c>
      <c r="O69" s="34" t="b">
        <f t="shared" ref="O69:O81" si="33">N69+L69+H69=E69</f>
        <v>0</v>
      </c>
      <c r="P69" s="40"/>
      <c r="Q69" s="40"/>
      <c r="R69" s="40"/>
      <c r="S69" s="40"/>
      <c r="T69" s="1" t="b">
        <f t="shared" si="15"/>
        <v>1</v>
      </c>
    </row>
    <row r="70" spans="1:20" ht="84" customHeight="1">
      <c r="A70" s="36">
        <v>66</v>
      </c>
      <c r="B70" s="11" t="s">
        <v>231</v>
      </c>
      <c r="C70" s="9" t="s">
        <v>115</v>
      </c>
      <c r="D70" s="9"/>
      <c r="E70" s="21">
        <v>700000</v>
      </c>
      <c r="F70" s="21"/>
      <c r="G70" s="42" t="s">
        <v>32</v>
      </c>
      <c r="H70" s="10">
        <f t="shared" si="30"/>
        <v>91000</v>
      </c>
      <c r="I70" s="42" t="s">
        <v>30</v>
      </c>
      <c r="J70" s="19">
        <f t="shared" si="14"/>
        <v>14000</v>
      </c>
      <c r="K70" s="157" t="s">
        <v>13</v>
      </c>
      <c r="L70" s="14">
        <f t="shared" si="26"/>
        <v>105000</v>
      </c>
      <c r="M70" s="158" t="s">
        <v>11</v>
      </c>
      <c r="N70" s="16">
        <f t="shared" si="31"/>
        <v>489999.99999999994</v>
      </c>
      <c r="O70" s="34" t="b">
        <f t="shared" si="33"/>
        <v>0</v>
      </c>
      <c r="P70" s="40"/>
      <c r="Q70" s="40"/>
      <c r="R70" s="40"/>
      <c r="S70" s="40"/>
      <c r="T70" s="1" t="b">
        <f t="shared" si="15"/>
        <v>1</v>
      </c>
    </row>
    <row r="71" spans="1:20" ht="72.75" customHeight="1">
      <c r="A71" s="36">
        <v>67</v>
      </c>
      <c r="B71" s="11" t="s">
        <v>232</v>
      </c>
      <c r="C71" s="9" t="s">
        <v>15</v>
      </c>
      <c r="D71" s="9"/>
      <c r="E71" s="21">
        <v>1500000</v>
      </c>
      <c r="F71" s="21"/>
      <c r="G71" s="42" t="s">
        <v>19</v>
      </c>
      <c r="H71" s="10">
        <f t="shared" si="30"/>
        <v>150000</v>
      </c>
      <c r="I71" s="42" t="s">
        <v>31</v>
      </c>
      <c r="J71" s="19">
        <f t="shared" si="14"/>
        <v>75000</v>
      </c>
      <c r="K71" s="157" t="s">
        <v>13</v>
      </c>
      <c r="L71" s="14">
        <f t="shared" si="26"/>
        <v>225000</v>
      </c>
      <c r="M71" s="158" t="s">
        <v>11</v>
      </c>
      <c r="N71" s="16">
        <f t="shared" si="31"/>
        <v>1050000</v>
      </c>
      <c r="O71" s="34" t="b">
        <f t="shared" si="33"/>
        <v>0</v>
      </c>
      <c r="P71" s="40"/>
      <c r="Q71" s="40"/>
      <c r="R71" s="40"/>
      <c r="S71" s="40"/>
      <c r="T71" s="1" t="b">
        <f t="shared" si="15"/>
        <v>1</v>
      </c>
    </row>
    <row r="72" spans="1:20" ht="147" customHeight="1">
      <c r="A72" s="36">
        <v>68</v>
      </c>
      <c r="B72" s="11" t="s">
        <v>235</v>
      </c>
      <c r="C72" s="9" t="s">
        <v>212</v>
      </c>
      <c r="D72" s="9"/>
      <c r="E72" s="21">
        <v>1700000</v>
      </c>
      <c r="F72" s="21"/>
      <c r="G72" s="42" t="s">
        <v>19</v>
      </c>
      <c r="H72" s="10">
        <f t="shared" si="30"/>
        <v>170000</v>
      </c>
      <c r="I72" s="42" t="s">
        <v>31</v>
      </c>
      <c r="J72" s="19">
        <f t="shared" si="14"/>
        <v>85000</v>
      </c>
      <c r="K72" s="42" t="s">
        <v>13</v>
      </c>
      <c r="L72" s="14">
        <f t="shared" si="26"/>
        <v>255000</v>
      </c>
      <c r="M72" s="43" t="s">
        <v>11</v>
      </c>
      <c r="N72" s="16">
        <f t="shared" si="31"/>
        <v>1190000</v>
      </c>
      <c r="O72" s="34" t="b">
        <f t="shared" si="33"/>
        <v>0</v>
      </c>
      <c r="P72" s="40"/>
      <c r="Q72" s="40"/>
      <c r="R72" s="40"/>
      <c r="S72" s="40"/>
      <c r="T72" s="1" t="b">
        <f t="shared" si="15"/>
        <v>1</v>
      </c>
    </row>
    <row r="73" spans="1:20" ht="121.5" customHeight="1">
      <c r="A73" s="36">
        <v>69</v>
      </c>
      <c r="B73" s="11" t="s">
        <v>238</v>
      </c>
      <c r="C73" s="9" t="s">
        <v>74</v>
      </c>
      <c r="D73" s="9"/>
      <c r="E73" s="21">
        <v>750000</v>
      </c>
      <c r="F73" s="21"/>
      <c r="G73" s="42" t="s">
        <v>19</v>
      </c>
      <c r="H73" s="10">
        <f t="shared" si="30"/>
        <v>75000</v>
      </c>
      <c r="I73" s="42" t="s">
        <v>14</v>
      </c>
      <c r="J73" s="19">
        <f t="shared" si="14"/>
        <v>45000</v>
      </c>
      <c r="K73" s="157" t="s">
        <v>13</v>
      </c>
      <c r="L73" s="14">
        <f t="shared" si="26"/>
        <v>112500</v>
      </c>
      <c r="M73" s="43" t="s">
        <v>18</v>
      </c>
      <c r="N73" s="16">
        <f t="shared" si="31"/>
        <v>517499.99999999994</v>
      </c>
      <c r="O73" s="34" t="b">
        <f t="shared" si="33"/>
        <v>0</v>
      </c>
      <c r="P73" s="40"/>
      <c r="Q73" s="40"/>
      <c r="R73" s="40"/>
      <c r="S73" s="40"/>
      <c r="T73" s="1" t="b">
        <f t="shared" si="15"/>
        <v>1</v>
      </c>
    </row>
    <row r="74" spans="1:20" ht="118.5" customHeight="1">
      <c r="A74" s="36">
        <v>70</v>
      </c>
      <c r="B74" s="11" t="s">
        <v>239</v>
      </c>
      <c r="C74" s="9" t="s">
        <v>74</v>
      </c>
      <c r="D74" s="9"/>
      <c r="E74" s="21">
        <v>500000</v>
      </c>
      <c r="F74" s="21"/>
      <c r="G74" s="42" t="s">
        <v>19</v>
      </c>
      <c r="H74" s="10">
        <f t="shared" si="30"/>
        <v>50000</v>
      </c>
      <c r="I74" s="42" t="s">
        <v>31</v>
      </c>
      <c r="J74" s="19">
        <f t="shared" si="14"/>
        <v>25000</v>
      </c>
      <c r="K74" s="42" t="s">
        <v>13</v>
      </c>
      <c r="L74" s="14">
        <f t="shared" si="26"/>
        <v>75000</v>
      </c>
      <c r="M74" s="43" t="s">
        <v>11</v>
      </c>
      <c r="N74" s="16">
        <f t="shared" si="31"/>
        <v>350000</v>
      </c>
      <c r="O74" s="34" t="b">
        <f t="shared" si="33"/>
        <v>0</v>
      </c>
      <c r="P74" s="40"/>
      <c r="Q74" s="40"/>
      <c r="R74" s="40"/>
      <c r="S74" s="40"/>
      <c r="T74" s="1" t="b">
        <f t="shared" si="15"/>
        <v>1</v>
      </c>
    </row>
    <row r="75" spans="1:20" ht="89.25" customHeight="1">
      <c r="A75" s="36">
        <v>71</v>
      </c>
      <c r="B75" s="11" t="s">
        <v>240</v>
      </c>
      <c r="C75" s="9" t="s">
        <v>74</v>
      </c>
      <c r="D75" s="9"/>
      <c r="E75" s="21">
        <v>200000</v>
      </c>
      <c r="F75" s="21"/>
      <c r="G75" s="42" t="s">
        <v>19</v>
      </c>
      <c r="H75" s="10">
        <f t="shared" si="30"/>
        <v>20000</v>
      </c>
      <c r="I75" s="42" t="s">
        <v>31</v>
      </c>
      <c r="J75" s="19">
        <f t="shared" si="14"/>
        <v>10000</v>
      </c>
      <c r="K75" s="42" t="s">
        <v>13</v>
      </c>
      <c r="L75" s="14">
        <f t="shared" si="26"/>
        <v>30000</v>
      </c>
      <c r="M75" s="43" t="s">
        <v>11</v>
      </c>
      <c r="N75" s="16">
        <f t="shared" si="31"/>
        <v>140000</v>
      </c>
      <c r="O75" s="34" t="b">
        <f t="shared" si="33"/>
        <v>0</v>
      </c>
      <c r="P75" s="40"/>
      <c r="Q75" s="40"/>
      <c r="R75" s="40"/>
      <c r="S75" s="40"/>
      <c r="T75" s="1" t="b">
        <f t="shared" si="15"/>
        <v>1</v>
      </c>
    </row>
    <row r="76" spans="1:20" ht="71.25" customHeight="1">
      <c r="A76" s="36">
        <v>72</v>
      </c>
      <c r="B76" s="11" t="s">
        <v>91</v>
      </c>
      <c r="C76" s="9" t="s">
        <v>81</v>
      </c>
      <c r="D76" s="9"/>
      <c r="E76" s="21">
        <v>2300000</v>
      </c>
      <c r="F76" s="21"/>
      <c r="G76" s="42" t="s">
        <v>20</v>
      </c>
      <c r="H76" s="10">
        <f t="shared" si="30"/>
        <v>414000</v>
      </c>
      <c r="I76" s="42" t="s">
        <v>33</v>
      </c>
      <c r="J76" s="19">
        <f t="shared" si="14"/>
        <v>69000</v>
      </c>
      <c r="K76" s="42" t="s">
        <v>72</v>
      </c>
      <c r="L76" s="14">
        <f t="shared" si="26"/>
        <v>506000</v>
      </c>
      <c r="M76" s="43" t="s">
        <v>92</v>
      </c>
      <c r="N76" s="16">
        <f t="shared" si="31"/>
        <v>1311000</v>
      </c>
      <c r="O76" s="34" t="b">
        <f t="shared" si="33"/>
        <v>0</v>
      </c>
      <c r="P76" s="40"/>
      <c r="Q76" s="40"/>
      <c r="R76" s="40"/>
      <c r="S76" s="40"/>
      <c r="T76" s="1" t="b">
        <f t="shared" si="15"/>
        <v>1</v>
      </c>
    </row>
    <row r="77" spans="1:20" ht="103.5" customHeight="1">
      <c r="A77" s="36">
        <v>73</v>
      </c>
      <c r="B77" s="11" t="s">
        <v>89</v>
      </c>
      <c r="C77" s="9" t="s">
        <v>83</v>
      </c>
      <c r="D77" s="9"/>
      <c r="E77" s="21">
        <v>3000000</v>
      </c>
      <c r="F77" s="21"/>
      <c r="G77" s="42" t="s">
        <v>32</v>
      </c>
      <c r="H77" s="10">
        <f t="shared" si="30"/>
        <v>390000</v>
      </c>
      <c r="I77" s="42" t="s">
        <v>30</v>
      </c>
      <c r="J77" s="19">
        <f t="shared" si="14"/>
        <v>60000</v>
      </c>
      <c r="K77" s="42" t="s">
        <v>72</v>
      </c>
      <c r="L77" s="14">
        <f t="shared" si="26"/>
        <v>660000</v>
      </c>
      <c r="M77" s="43" t="s">
        <v>76</v>
      </c>
      <c r="N77" s="16">
        <f t="shared" si="31"/>
        <v>1890000</v>
      </c>
      <c r="O77" s="34" t="b">
        <f t="shared" si="33"/>
        <v>0</v>
      </c>
      <c r="P77" s="40"/>
      <c r="Q77" s="40"/>
      <c r="R77" s="40"/>
      <c r="S77" s="40"/>
      <c r="T77" s="1" t="b">
        <f t="shared" si="15"/>
        <v>1</v>
      </c>
    </row>
    <row r="78" spans="1:20" ht="117" customHeight="1">
      <c r="A78" s="36">
        <v>74</v>
      </c>
      <c r="B78" s="11" t="s">
        <v>78</v>
      </c>
      <c r="C78" s="9" t="s">
        <v>74</v>
      </c>
      <c r="D78" s="9"/>
      <c r="E78" s="21">
        <v>320000</v>
      </c>
      <c r="F78" s="21"/>
      <c r="G78" s="42" t="s">
        <v>16</v>
      </c>
      <c r="H78" s="10">
        <f t="shared" si="30"/>
        <v>44800.000000000007</v>
      </c>
      <c r="I78" s="42" t="s">
        <v>33</v>
      </c>
      <c r="J78" s="19">
        <f t="shared" si="14"/>
        <v>9600</v>
      </c>
      <c r="K78" s="42" t="s">
        <v>72</v>
      </c>
      <c r="L78" s="14">
        <f t="shared" si="26"/>
        <v>70400</v>
      </c>
      <c r="M78" s="43" t="s">
        <v>79</v>
      </c>
      <c r="N78" s="16">
        <f t="shared" si="31"/>
        <v>195200</v>
      </c>
      <c r="O78" s="34" t="b">
        <f t="shared" si="33"/>
        <v>0</v>
      </c>
      <c r="P78" s="40"/>
      <c r="Q78" s="40"/>
      <c r="R78" s="40"/>
      <c r="S78" s="40"/>
      <c r="T78" s="1" t="b">
        <f t="shared" si="15"/>
        <v>1</v>
      </c>
    </row>
    <row r="79" spans="1:20" ht="117" customHeight="1">
      <c r="A79" s="36">
        <v>75</v>
      </c>
      <c r="B79" s="11" t="s">
        <v>75</v>
      </c>
      <c r="C79" s="9" t="s">
        <v>168</v>
      </c>
      <c r="D79" s="9"/>
      <c r="E79" s="21">
        <v>1400000</v>
      </c>
      <c r="F79" s="21"/>
      <c r="G79" s="42" t="s">
        <v>19</v>
      </c>
      <c r="H79" s="10">
        <f t="shared" si="30"/>
        <v>140000</v>
      </c>
      <c r="I79" s="42" t="s">
        <v>31</v>
      </c>
      <c r="J79" s="19">
        <f t="shared" si="14"/>
        <v>70000</v>
      </c>
      <c r="K79" s="42" t="s">
        <v>72</v>
      </c>
      <c r="L79" s="14">
        <f t="shared" si="26"/>
        <v>308000</v>
      </c>
      <c r="M79" s="43" t="s">
        <v>76</v>
      </c>
      <c r="N79" s="16">
        <f t="shared" si="31"/>
        <v>882000</v>
      </c>
      <c r="O79" s="34" t="b">
        <f t="shared" si="33"/>
        <v>0</v>
      </c>
      <c r="P79" s="40"/>
      <c r="Q79" s="40"/>
      <c r="R79" s="40"/>
      <c r="S79" s="40"/>
      <c r="T79" s="1" t="b">
        <f t="shared" si="15"/>
        <v>1</v>
      </c>
    </row>
    <row r="80" spans="1:20" ht="117" customHeight="1">
      <c r="A80" s="36">
        <v>76</v>
      </c>
      <c r="B80" s="11" t="s">
        <v>244</v>
      </c>
      <c r="C80" s="9" t="s">
        <v>168</v>
      </c>
      <c r="D80" s="9"/>
      <c r="E80" s="21">
        <v>400000</v>
      </c>
      <c r="F80" s="21"/>
      <c r="G80" s="42" t="s">
        <v>71</v>
      </c>
      <c r="H80" s="10">
        <f t="shared" si="30"/>
        <v>44000</v>
      </c>
      <c r="I80" s="42" t="s">
        <v>31</v>
      </c>
      <c r="J80" s="19">
        <f t="shared" si="14"/>
        <v>20000</v>
      </c>
      <c r="K80" s="42" t="s">
        <v>72</v>
      </c>
      <c r="L80" s="14">
        <f t="shared" si="26"/>
        <v>88000</v>
      </c>
      <c r="M80" s="43" t="s">
        <v>73</v>
      </c>
      <c r="N80" s="16">
        <f t="shared" si="31"/>
        <v>248000</v>
      </c>
      <c r="O80" s="34" t="b">
        <f t="shared" si="33"/>
        <v>0</v>
      </c>
      <c r="P80" s="40"/>
      <c r="Q80" s="40"/>
      <c r="R80" s="40"/>
      <c r="S80" s="40"/>
      <c r="T80" s="1" t="b">
        <f t="shared" si="15"/>
        <v>1</v>
      </c>
    </row>
    <row r="81" spans="1:20" ht="117" customHeight="1">
      <c r="A81" s="36">
        <v>77</v>
      </c>
      <c r="B81" s="11" t="s">
        <v>245</v>
      </c>
      <c r="C81" s="9" t="s">
        <v>74</v>
      </c>
      <c r="D81" s="9"/>
      <c r="E81" s="21">
        <v>900000</v>
      </c>
      <c r="F81" s="21"/>
      <c r="G81" s="42" t="s">
        <v>71</v>
      </c>
      <c r="H81" s="10">
        <f t="shared" si="30"/>
        <v>99000</v>
      </c>
      <c r="I81" s="42" t="s">
        <v>31</v>
      </c>
      <c r="J81" s="10">
        <f t="shared" si="14"/>
        <v>45000</v>
      </c>
      <c r="K81" s="42" t="s">
        <v>72</v>
      </c>
      <c r="L81" s="14">
        <f t="shared" si="26"/>
        <v>198000</v>
      </c>
      <c r="M81" s="43" t="s">
        <v>73</v>
      </c>
      <c r="N81" s="16">
        <f t="shared" si="31"/>
        <v>558000</v>
      </c>
      <c r="O81" s="34" t="b">
        <f t="shared" si="33"/>
        <v>0</v>
      </c>
      <c r="P81" s="40"/>
      <c r="Q81" s="40"/>
      <c r="R81" s="40"/>
      <c r="S81" s="40"/>
      <c r="T81" s="1" t="b">
        <f t="shared" si="15"/>
        <v>1</v>
      </c>
    </row>
    <row r="82" spans="1:20" s="127" customFormat="1" ht="72.75" customHeight="1">
      <c r="A82" s="115">
        <v>78</v>
      </c>
      <c r="B82" s="116" t="s">
        <v>139</v>
      </c>
      <c r="C82" s="117" t="s">
        <v>115</v>
      </c>
      <c r="D82" s="117"/>
      <c r="E82" s="131">
        <v>2000000</v>
      </c>
      <c r="F82" s="131"/>
      <c r="G82" s="119" t="s">
        <v>32</v>
      </c>
      <c r="H82" s="121">
        <f>E82*G82</f>
        <v>260000</v>
      </c>
      <c r="I82" s="119" t="s">
        <v>30</v>
      </c>
      <c r="J82" s="121">
        <f>E82*I82</f>
        <v>40000</v>
      </c>
      <c r="K82" s="133" t="s">
        <v>72</v>
      </c>
      <c r="L82" s="130">
        <f>E82*K82</f>
        <v>440000</v>
      </c>
      <c r="M82" s="123" t="s">
        <v>76</v>
      </c>
      <c r="N82" s="132">
        <f>E82*M82</f>
        <v>1260000</v>
      </c>
      <c r="O82" s="125" t="b">
        <f>N82+L82+H82=E82</f>
        <v>0</v>
      </c>
      <c r="P82" s="126"/>
      <c r="Q82" s="126"/>
      <c r="R82" s="126"/>
      <c r="S82" s="126"/>
      <c r="T82" s="127" t="b">
        <f>E82=(H82+J82+L82+N82)</f>
        <v>1</v>
      </c>
    </row>
    <row r="83" spans="1:20" s="127" customFormat="1" ht="71.25" customHeight="1">
      <c r="A83" s="115">
        <v>79</v>
      </c>
      <c r="B83" s="116" t="s">
        <v>148</v>
      </c>
      <c r="C83" s="117" t="s">
        <v>149</v>
      </c>
      <c r="D83" s="117" t="s">
        <v>103</v>
      </c>
      <c r="E83" s="131">
        <v>500000</v>
      </c>
      <c r="F83" s="131"/>
      <c r="G83" s="119" t="s">
        <v>32</v>
      </c>
      <c r="H83" s="120">
        <f>E83*G83</f>
        <v>65000</v>
      </c>
      <c r="I83" s="119" t="s">
        <v>30</v>
      </c>
      <c r="J83" s="121">
        <f>E83*I83</f>
        <v>10000</v>
      </c>
      <c r="K83" s="128" t="s">
        <v>13</v>
      </c>
      <c r="L83" s="130">
        <f>E83*K83</f>
        <v>75000</v>
      </c>
      <c r="M83" s="123" t="s">
        <v>11</v>
      </c>
      <c r="N83" s="124">
        <f>E83*M83</f>
        <v>350000</v>
      </c>
      <c r="O83" s="125" t="b">
        <f>N83+L83+H83=E83</f>
        <v>0</v>
      </c>
      <c r="P83" s="126"/>
      <c r="Q83" s="126"/>
      <c r="R83" s="126"/>
      <c r="S83" s="126"/>
      <c r="T83" s="127" t="b">
        <f>E83=(H83+J83+L83+N83)</f>
        <v>1</v>
      </c>
    </row>
    <row r="84" spans="1:20" s="127" customFormat="1" ht="88.5" customHeight="1">
      <c r="A84" s="115">
        <v>80</v>
      </c>
      <c r="B84" s="116" t="s">
        <v>145</v>
      </c>
      <c r="C84" s="117" t="s">
        <v>108</v>
      </c>
      <c r="D84" s="117"/>
      <c r="E84" s="118">
        <v>360000</v>
      </c>
      <c r="F84" s="118"/>
      <c r="G84" s="119" t="s">
        <v>32</v>
      </c>
      <c r="H84" s="120">
        <f>E84*G84</f>
        <v>46800</v>
      </c>
      <c r="I84" s="119" t="s">
        <v>30</v>
      </c>
      <c r="J84" s="121">
        <f>E84*I84</f>
        <v>7200</v>
      </c>
      <c r="K84" s="119" t="s">
        <v>72</v>
      </c>
      <c r="L84" s="130">
        <f>E84*K84</f>
        <v>79200</v>
      </c>
      <c r="M84" s="123" t="s">
        <v>76</v>
      </c>
      <c r="N84" s="124">
        <f>E84*M84</f>
        <v>226800</v>
      </c>
      <c r="O84" s="125" t="b">
        <f>N84+L84+H84=E84</f>
        <v>0</v>
      </c>
      <c r="P84" s="126"/>
      <c r="Q84" s="126"/>
      <c r="R84" s="126"/>
      <c r="S84" s="126"/>
      <c r="T84" s="127" t="b">
        <f>E84=(H84+J84+L84+N84)</f>
        <v>1</v>
      </c>
    </row>
    <row r="85" spans="1:20" s="127" customFormat="1" ht="99" customHeight="1">
      <c r="A85" s="115">
        <v>81</v>
      </c>
      <c r="B85" s="116" t="s">
        <v>156</v>
      </c>
      <c r="C85" s="117" t="s">
        <v>152</v>
      </c>
      <c r="D85" s="117"/>
      <c r="E85" s="118">
        <v>300000</v>
      </c>
      <c r="F85" s="118"/>
      <c r="G85" s="119" t="s">
        <v>32</v>
      </c>
      <c r="H85" s="120">
        <f>E85*G85</f>
        <v>39000</v>
      </c>
      <c r="I85" s="119" t="s">
        <v>30</v>
      </c>
      <c r="J85" s="121">
        <f>E85*I85</f>
        <v>6000</v>
      </c>
      <c r="K85" s="119" t="s">
        <v>72</v>
      </c>
      <c r="L85" s="122">
        <f t="shared" ref="L85:L116" si="34">E85*K85</f>
        <v>66000</v>
      </c>
      <c r="M85" s="123" t="s">
        <v>76</v>
      </c>
      <c r="N85" s="124">
        <f>E85*M85</f>
        <v>189000</v>
      </c>
      <c r="O85" s="125" t="b">
        <f>N85+L85+H85=E85</f>
        <v>0</v>
      </c>
      <c r="P85" s="126"/>
      <c r="Q85" s="126"/>
      <c r="R85" s="126"/>
      <c r="S85" s="126"/>
      <c r="T85" s="127" t="b">
        <f>E85=(H85+J85+L85+N85)</f>
        <v>1</v>
      </c>
    </row>
    <row r="86" spans="1:20" s="127" customFormat="1" ht="89.25" customHeight="1">
      <c r="A86" s="115">
        <v>82</v>
      </c>
      <c r="B86" s="116" t="s">
        <v>84</v>
      </c>
      <c r="C86" s="117" t="s">
        <v>152</v>
      </c>
      <c r="D86" s="117"/>
      <c r="E86" s="118">
        <v>300000</v>
      </c>
      <c r="F86" s="118"/>
      <c r="G86" s="119" t="s">
        <v>32</v>
      </c>
      <c r="H86" s="120">
        <f t="shared" ref="H86:H116" si="35">E86*G86</f>
        <v>39000</v>
      </c>
      <c r="I86" s="119" t="s">
        <v>30</v>
      </c>
      <c r="J86" s="121">
        <f t="shared" ref="J86:J116" si="36">E86*I86</f>
        <v>6000</v>
      </c>
      <c r="K86" s="119" t="s">
        <v>72</v>
      </c>
      <c r="L86" s="122">
        <f t="shared" si="34"/>
        <v>66000</v>
      </c>
      <c r="M86" s="123" t="s">
        <v>76</v>
      </c>
      <c r="N86" s="124">
        <f t="shared" ref="N86:N116" si="37">E86*M86</f>
        <v>189000</v>
      </c>
      <c r="O86" s="125" t="b">
        <f t="shared" ref="O86:O88" si="38">N86+L86+H86=E86</f>
        <v>0</v>
      </c>
      <c r="P86" s="126"/>
      <c r="Q86" s="126"/>
      <c r="R86" s="126"/>
      <c r="S86" s="126"/>
      <c r="T86" s="127" t="b">
        <f t="shared" ref="T86:T116" si="39">E86=(H86+J86+L86+N86)</f>
        <v>1</v>
      </c>
    </row>
    <row r="87" spans="1:20" s="127" customFormat="1" ht="89.25" customHeight="1">
      <c r="A87" s="115">
        <v>83</v>
      </c>
      <c r="B87" s="116" t="s">
        <v>243</v>
      </c>
      <c r="C87" s="117" t="s">
        <v>74</v>
      </c>
      <c r="D87" s="117"/>
      <c r="E87" s="118">
        <v>400000</v>
      </c>
      <c r="F87" s="118"/>
      <c r="G87" s="119" t="s">
        <v>32</v>
      </c>
      <c r="H87" s="120">
        <f t="shared" si="35"/>
        <v>52000</v>
      </c>
      <c r="I87" s="119" t="s">
        <v>30</v>
      </c>
      <c r="J87" s="121">
        <f t="shared" si="36"/>
        <v>8000</v>
      </c>
      <c r="K87" s="119" t="s">
        <v>72</v>
      </c>
      <c r="L87" s="122">
        <f t="shared" si="34"/>
        <v>88000</v>
      </c>
      <c r="M87" s="123" t="s">
        <v>76</v>
      </c>
      <c r="N87" s="124">
        <f t="shared" si="37"/>
        <v>252000</v>
      </c>
      <c r="O87" s="125" t="b">
        <f t="shared" si="38"/>
        <v>0</v>
      </c>
      <c r="P87" s="126"/>
      <c r="Q87" s="126"/>
      <c r="R87" s="126"/>
      <c r="S87" s="126"/>
      <c r="T87" s="127" t="b">
        <f t="shared" si="39"/>
        <v>1</v>
      </c>
    </row>
    <row r="88" spans="1:20" s="127" customFormat="1" ht="59.25" customHeight="1">
      <c r="A88" s="115">
        <v>84</v>
      </c>
      <c r="B88" s="116" t="s">
        <v>90</v>
      </c>
      <c r="C88" s="117" t="s">
        <v>149</v>
      </c>
      <c r="D88" s="117"/>
      <c r="E88" s="118">
        <v>300000</v>
      </c>
      <c r="F88" s="118"/>
      <c r="G88" s="119" t="s">
        <v>32</v>
      </c>
      <c r="H88" s="120">
        <f t="shared" si="35"/>
        <v>39000</v>
      </c>
      <c r="I88" s="119" t="s">
        <v>30</v>
      </c>
      <c r="J88" s="121">
        <f t="shared" si="36"/>
        <v>6000</v>
      </c>
      <c r="K88" s="119" t="s">
        <v>72</v>
      </c>
      <c r="L88" s="122">
        <f t="shared" si="34"/>
        <v>66000</v>
      </c>
      <c r="M88" s="123" t="s">
        <v>76</v>
      </c>
      <c r="N88" s="124">
        <f t="shared" si="37"/>
        <v>189000</v>
      </c>
      <c r="O88" s="125" t="b">
        <f t="shared" si="38"/>
        <v>0</v>
      </c>
      <c r="P88" s="126"/>
      <c r="Q88" s="126"/>
      <c r="R88" s="126"/>
      <c r="S88" s="126"/>
      <c r="T88" s="127" t="b">
        <f t="shared" si="39"/>
        <v>1</v>
      </c>
    </row>
    <row r="89" spans="1:20" s="127" customFormat="1" ht="84.75" customHeight="1">
      <c r="A89" s="115">
        <v>85</v>
      </c>
      <c r="B89" s="116" t="s">
        <v>236</v>
      </c>
      <c r="C89" s="117" t="s">
        <v>74</v>
      </c>
      <c r="D89" s="117"/>
      <c r="E89" s="118">
        <v>120000</v>
      </c>
      <c r="F89" s="118"/>
      <c r="G89" s="119" t="s">
        <v>32</v>
      </c>
      <c r="H89" s="120">
        <f t="shared" si="35"/>
        <v>15600</v>
      </c>
      <c r="I89" s="119" t="s">
        <v>30</v>
      </c>
      <c r="J89" s="121">
        <f t="shared" si="36"/>
        <v>2400</v>
      </c>
      <c r="K89" s="128" t="s">
        <v>13</v>
      </c>
      <c r="L89" s="122">
        <f t="shared" si="34"/>
        <v>18000</v>
      </c>
      <c r="M89" s="129" t="s">
        <v>11</v>
      </c>
      <c r="N89" s="124">
        <f t="shared" si="37"/>
        <v>84000</v>
      </c>
      <c r="O89" s="125" t="b">
        <f>N89+L89+H89=E89</f>
        <v>0</v>
      </c>
      <c r="P89" s="126"/>
      <c r="Q89" s="126"/>
      <c r="R89" s="126"/>
      <c r="S89" s="126"/>
      <c r="T89" s="127" t="b">
        <f t="shared" si="39"/>
        <v>1</v>
      </c>
    </row>
    <row r="90" spans="1:20" s="127" customFormat="1" ht="86.25" customHeight="1">
      <c r="A90" s="115">
        <v>86</v>
      </c>
      <c r="B90" s="116" t="s">
        <v>237</v>
      </c>
      <c r="C90" s="117" t="s">
        <v>74</v>
      </c>
      <c r="D90" s="117"/>
      <c r="E90" s="118">
        <v>425000</v>
      </c>
      <c r="F90" s="118"/>
      <c r="G90" s="119" t="s">
        <v>19</v>
      </c>
      <c r="H90" s="120">
        <f t="shared" si="35"/>
        <v>42500</v>
      </c>
      <c r="I90" s="119" t="s">
        <v>31</v>
      </c>
      <c r="J90" s="121">
        <f t="shared" si="36"/>
        <v>21250</v>
      </c>
      <c r="K90" s="128" t="s">
        <v>13</v>
      </c>
      <c r="L90" s="122">
        <f t="shared" si="34"/>
        <v>63750</v>
      </c>
      <c r="M90" s="129" t="s">
        <v>11</v>
      </c>
      <c r="N90" s="124">
        <f t="shared" si="37"/>
        <v>297500</v>
      </c>
      <c r="O90" s="125" t="b">
        <f>N90+L90+H90=E90</f>
        <v>0</v>
      </c>
      <c r="P90" s="126"/>
      <c r="Q90" s="126"/>
      <c r="R90" s="126"/>
      <c r="S90" s="126"/>
      <c r="T90" s="127" t="b">
        <f t="shared" si="39"/>
        <v>1</v>
      </c>
    </row>
    <row r="91" spans="1:20" s="127" customFormat="1" ht="101.25" customHeight="1">
      <c r="A91" s="115">
        <v>87</v>
      </c>
      <c r="B91" s="116" t="s">
        <v>233</v>
      </c>
      <c r="C91" s="117" t="s">
        <v>234</v>
      </c>
      <c r="D91" s="117"/>
      <c r="E91" s="118">
        <v>400000</v>
      </c>
      <c r="F91" s="118"/>
      <c r="G91" s="119" t="s">
        <v>32</v>
      </c>
      <c r="H91" s="120">
        <f t="shared" si="35"/>
        <v>52000</v>
      </c>
      <c r="I91" s="119" t="s">
        <v>30</v>
      </c>
      <c r="J91" s="121">
        <f t="shared" si="36"/>
        <v>8000</v>
      </c>
      <c r="K91" s="128" t="s">
        <v>13</v>
      </c>
      <c r="L91" s="122">
        <f t="shared" si="34"/>
        <v>60000</v>
      </c>
      <c r="M91" s="129" t="s">
        <v>11</v>
      </c>
      <c r="N91" s="124">
        <f t="shared" si="37"/>
        <v>280000</v>
      </c>
      <c r="O91" s="125" t="b">
        <f>N91+L91+H91=E91</f>
        <v>0</v>
      </c>
      <c r="P91" s="126"/>
      <c r="Q91" s="126"/>
      <c r="R91" s="126"/>
      <c r="S91" s="126"/>
      <c r="T91" s="127" t="b">
        <f t="shared" si="39"/>
        <v>1</v>
      </c>
    </row>
    <row r="92" spans="1:20" s="127" customFormat="1" ht="99.75" customHeight="1">
      <c r="A92" s="115">
        <v>88</v>
      </c>
      <c r="B92" s="116" t="s">
        <v>230</v>
      </c>
      <c r="C92" s="117" t="s">
        <v>100</v>
      </c>
      <c r="D92" s="117"/>
      <c r="E92" s="118">
        <v>4000000</v>
      </c>
      <c r="F92" s="118"/>
      <c r="G92" s="119" t="s">
        <v>32</v>
      </c>
      <c r="H92" s="120">
        <f t="shared" si="35"/>
        <v>520000</v>
      </c>
      <c r="I92" s="119" t="s">
        <v>30</v>
      </c>
      <c r="J92" s="121">
        <f t="shared" si="36"/>
        <v>80000</v>
      </c>
      <c r="K92" s="128" t="s">
        <v>13</v>
      </c>
      <c r="L92" s="122">
        <f t="shared" si="34"/>
        <v>600000</v>
      </c>
      <c r="M92" s="129" t="s">
        <v>11</v>
      </c>
      <c r="N92" s="124">
        <f t="shared" si="37"/>
        <v>2800000</v>
      </c>
      <c r="O92" s="125" t="b">
        <f>N92+L92+H92=E92</f>
        <v>0</v>
      </c>
      <c r="P92" s="126"/>
      <c r="Q92" s="126"/>
      <c r="R92" s="126"/>
      <c r="S92" s="126"/>
      <c r="T92" s="127" t="b">
        <f t="shared" si="39"/>
        <v>1</v>
      </c>
    </row>
    <row r="93" spans="1:20" s="127" customFormat="1" ht="72.75" customHeight="1">
      <c r="A93" s="115">
        <v>89</v>
      </c>
      <c r="B93" s="116" t="s">
        <v>228</v>
      </c>
      <c r="C93" s="117" t="s">
        <v>100</v>
      </c>
      <c r="D93" s="117"/>
      <c r="E93" s="118">
        <v>4000000</v>
      </c>
      <c r="F93" s="118"/>
      <c r="G93" s="119" t="s">
        <v>32</v>
      </c>
      <c r="H93" s="120">
        <f t="shared" si="35"/>
        <v>520000</v>
      </c>
      <c r="I93" s="119" t="s">
        <v>30</v>
      </c>
      <c r="J93" s="121">
        <f t="shared" si="36"/>
        <v>80000</v>
      </c>
      <c r="K93" s="128" t="s">
        <v>13</v>
      </c>
      <c r="L93" s="122">
        <f t="shared" si="34"/>
        <v>600000</v>
      </c>
      <c r="M93" s="129" t="s">
        <v>11</v>
      </c>
      <c r="N93" s="124">
        <f t="shared" si="37"/>
        <v>2800000</v>
      </c>
      <c r="O93" s="125" t="b">
        <f>N93+L93+H93=E93</f>
        <v>0</v>
      </c>
      <c r="P93" s="126"/>
      <c r="Q93" s="126"/>
      <c r="R93" s="126"/>
      <c r="S93" s="126"/>
      <c r="T93" s="127" t="b">
        <f t="shared" si="39"/>
        <v>1</v>
      </c>
    </row>
    <row r="94" spans="1:20" s="127" customFormat="1" ht="85.5" customHeight="1">
      <c r="A94" s="115">
        <v>90</v>
      </c>
      <c r="B94" s="116" t="s">
        <v>220</v>
      </c>
      <c r="C94" s="117" t="s">
        <v>214</v>
      </c>
      <c r="D94" s="117"/>
      <c r="E94" s="118">
        <v>800000</v>
      </c>
      <c r="F94" s="118"/>
      <c r="G94" s="119" t="s">
        <v>32</v>
      </c>
      <c r="H94" s="120">
        <f t="shared" si="35"/>
        <v>104000</v>
      </c>
      <c r="I94" s="119" t="s">
        <v>30</v>
      </c>
      <c r="J94" s="121">
        <f t="shared" si="36"/>
        <v>16000</v>
      </c>
      <c r="K94" s="128" t="s">
        <v>13</v>
      </c>
      <c r="L94" s="122">
        <f t="shared" si="34"/>
        <v>120000</v>
      </c>
      <c r="M94" s="129" t="s">
        <v>11</v>
      </c>
      <c r="N94" s="124">
        <f t="shared" si="37"/>
        <v>560000</v>
      </c>
      <c r="O94" s="125"/>
      <c r="P94" s="126"/>
      <c r="Q94" s="126"/>
      <c r="R94" s="126"/>
      <c r="S94" s="126"/>
      <c r="T94" s="127" t="b">
        <f t="shared" si="39"/>
        <v>1</v>
      </c>
    </row>
    <row r="95" spans="1:20" s="127" customFormat="1" ht="84" customHeight="1">
      <c r="A95" s="115">
        <v>91</v>
      </c>
      <c r="B95" s="116" t="s">
        <v>225</v>
      </c>
      <c r="C95" s="117" t="s">
        <v>115</v>
      </c>
      <c r="D95" s="117"/>
      <c r="E95" s="118">
        <v>2000000</v>
      </c>
      <c r="F95" s="118"/>
      <c r="G95" s="119" t="s">
        <v>32</v>
      </c>
      <c r="H95" s="120">
        <f t="shared" si="35"/>
        <v>260000</v>
      </c>
      <c r="I95" s="119" t="s">
        <v>30</v>
      </c>
      <c r="J95" s="121">
        <f t="shared" si="36"/>
        <v>40000</v>
      </c>
      <c r="K95" s="119" t="s">
        <v>13</v>
      </c>
      <c r="L95" s="122">
        <f t="shared" si="34"/>
        <v>300000</v>
      </c>
      <c r="M95" s="123" t="s">
        <v>11</v>
      </c>
      <c r="N95" s="124">
        <f t="shared" si="37"/>
        <v>1400000</v>
      </c>
      <c r="O95" s="125" t="b">
        <f>N95+L95+H95=E95</f>
        <v>0</v>
      </c>
      <c r="P95" s="126"/>
      <c r="Q95" s="126"/>
      <c r="R95" s="126"/>
      <c r="S95" s="126"/>
      <c r="T95" s="127" t="b">
        <f t="shared" si="39"/>
        <v>1</v>
      </c>
    </row>
    <row r="96" spans="1:20" s="127" customFormat="1" ht="68.25" customHeight="1">
      <c r="A96" s="115">
        <v>92</v>
      </c>
      <c r="B96" s="116" t="s">
        <v>224</v>
      </c>
      <c r="C96" s="117" t="s">
        <v>115</v>
      </c>
      <c r="D96" s="117"/>
      <c r="E96" s="118">
        <v>1150000</v>
      </c>
      <c r="F96" s="118"/>
      <c r="G96" s="119" t="s">
        <v>32</v>
      </c>
      <c r="H96" s="120">
        <f t="shared" si="35"/>
        <v>149500</v>
      </c>
      <c r="I96" s="119" t="s">
        <v>30</v>
      </c>
      <c r="J96" s="121">
        <f t="shared" si="36"/>
        <v>23000</v>
      </c>
      <c r="K96" s="119" t="s">
        <v>13</v>
      </c>
      <c r="L96" s="122">
        <f t="shared" si="34"/>
        <v>172500</v>
      </c>
      <c r="M96" s="123" t="s">
        <v>11</v>
      </c>
      <c r="N96" s="124">
        <f t="shared" si="37"/>
        <v>805000</v>
      </c>
      <c r="O96" s="125"/>
      <c r="P96" s="126"/>
      <c r="Q96" s="126"/>
      <c r="R96" s="126"/>
      <c r="S96" s="126"/>
      <c r="T96" s="127" t="b">
        <f t="shared" si="39"/>
        <v>1</v>
      </c>
    </row>
    <row r="97" spans="1:20" s="127" customFormat="1" ht="85.5" customHeight="1">
      <c r="A97" s="115">
        <v>93</v>
      </c>
      <c r="B97" s="116" t="s">
        <v>218</v>
      </c>
      <c r="C97" s="117" t="s">
        <v>214</v>
      </c>
      <c r="D97" s="117"/>
      <c r="E97" s="118">
        <v>1000000</v>
      </c>
      <c r="F97" s="118"/>
      <c r="G97" s="119" t="s">
        <v>32</v>
      </c>
      <c r="H97" s="120">
        <f t="shared" si="35"/>
        <v>130000</v>
      </c>
      <c r="I97" s="119" t="s">
        <v>30</v>
      </c>
      <c r="J97" s="121">
        <f t="shared" si="36"/>
        <v>20000</v>
      </c>
      <c r="K97" s="119" t="s">
        <v>13</v>
      </c>
      <c r="L97" s="130">
        <f t="shared" si="34"/>
        <v>150000</v>
      </c>
      <c r="M97" s="123" t="s">
        <v>11</v>
      </c>
      <c r="N97" s="124">
        <f t="shared" si="37"/>
        <v>700000</v>
      </c>
      <c r="O97" s="125" t="b">
        <f>N97+L97+H97=E97</f>
        <v>0</v>
      </c>
      <c r="P97" s="126"/>
      <c r="Q97" s="126"/>
      <c r="R97" s="126"/>
      <c r="S97" s="126"/>
      <c r="T97" s="127" t="b">
        <f t="shared" si="39"/>
        <v>1</v>
      </c>
    </row>
    <row r="98" spans="1:20" s="127" customFormat="1" ht="85.5" customHeight="1">
      <c r="A98" s="115">
        <v>94</v>
      </c>
      <c r="B98" s="116" t="s">
        <v>215</v>
      </c>
      <c r="C98" s="117" t="s">
        <v>214</v>
      </c>
      <c r="D98" s="117"/>
      <c r="E98" s="118">
        <v>500000</v>
      </c>
      <c r="F98" s="118"/>
      <c r="G98" s="119" t="s">
        <v>32</v>
      </c>
      <c r="H98" s="120">
        <f t="shared" si="35"/>
        <v>65000</v>
      </c>
      <c r="I98" s="119" t="s">
        <v>30</v>
      </c>
      <c r="J98" s="121">
        <f t="shared" si="36"/>
        <v>10000</v>
      </c>
      <c r="K98" s="128" t="s">
        <v>13</v>
      </c>
      <c r="L98" s="122">
        <f t="shared" si="34"/>
        <v>75000</v>
      </c>
      <c r="M98" s="123" t="s">
        <v>11</v>
      </c>
      <c r="N98" s="124">
        <f t="shared" si="37"/>
        <v>350000</v>
      </c>
      <c r="O98" s="125" t="b">
        <f>N98+L98+H98=E98</f>
        <v>0</v>
      </c>
      <c r="P98" s="126"/>
      <c r="Q98" s="126"/>
      <c r="R98" s="126"/>
      <c r="S98" s="126"/>
      <c r="T98" s="127" t="b">
        <f t="shared" si="39"/>
        <v>1</v>
      </c>
    </row>
    <row r="99" spans="1:20" s="127" customFormat="1" ht="81.75" customHeight="1">
      <c r="A99" s="115">
        <v>95</v>
      </c>
      <c r="B99" s="116" t="s">
        <v>216</v>
      </c>
      <c r="C99" s="117" t="s">
        <v>214</v>
      </c>
      <c r="D99" s="117"/>
      <c r="E99" s="118">
        <v>150000</v>
      </c>
      <c r="F99" s="118"/>
      <c r="G99" s="119" t="s">
        <v>32</v>
      </c>
      <c r="H99" s="120">
        <f t="shared" si="35"/>
        <v>19500</v>
      </c>
      <c r="I99" s="119" t="s">
        <v>30</v>
      </c>
      <c r="J99" s="121">
        <f t="shared" si="36"/>
        <v>3000</v>
      </c>
      <c r="K99" s="128" t="s">
        <v>13</v>
      </c>
      <c r="L99" s="122">
        <f t="shared" si="34"/>
        <v>22500</v>
      </c>
      <c r="M99" s="123" t="s">
        <v>11</v>
      </c>
      <c r="N99" s="124">
        <f t="shared" si="37"/>
        <v>105000</v>
      </c>
      <c r="O99" s="125" t="b">
        <f>N99+L99+H99=E99</f>
        <v>0</v>
      </c>
      <c r="P99" s="126"/>
      <c r="Q99" s="126"/>
      <c r="R99" s="126"/>
      <c r="S99" s="126"/>
      <c r="T99" s="127" t="b">
        <f t="shared" si="39"/>
        <v>1</v>
      </c>
    </row>
    <row r="100" spans="1:20" s="127" customFormat="1" ht="72" customHeight="1">
      <c r="A100" s="115">
        <v>96</v>
      </c>
      <c r="B100" s="116" t="s">
        <v>210</v>
      </c>
      <c r="C100" s="117" t="s">
        <v>108</v>
      </c>
      <c r="D100" s="117"/>
      <c r="E100" s="131">
        <v>300000</v>
      </c>
      <c r="F100" s="131"/>
      <c r="G100" s="119" t="s">
        <v>32</v>
      </c>
      <c r="H100" s="121">
        <f t="shared" si="35"/>
        <v>39000</v>
      </c>
      <c r="I100" s="119" t="s">
        <v>30</v>
      </c>
      <c r="J100" s="121">
        <f t="shared" si="36"/>
        <v>6000</v>
      </c>
      <c r="K100" s="119" t="s">
        <v>13</v>
      </c>
      <c r="L100" s="130">
        <f t="shared" si="34"/>
        <v>45000</v>
      </c>
      <c r="M100" s="123" t="s">
        <v>11</v>
      </c>
      <c r="N100" s="132">
        <f t="shared" si="37"/>
        <v>210000</v>
      </c>
      <c r="O100" s="125" t="b">
        <f>N100+L100+H100=E100</f>
        <v>0</v>
      </c>
      <c r="P100" s="126"/>
      <c r="Q100" s="126"/>
      <c r="R100" s="126"/>
      <c r="S100" s="126"/>
      <c r="T100" s="127" t="b">
        <f t="shared" si="39"/>
        <v>1</v>
      </c>
    </row>
    <row r="101" spans="1:20" s="127" customFormat="1" ht="68.25" customHeight="1">
      <c r="A101" s="115">
        <v>97</v>
      </c>
      <c r="B101" s="116" t="s">
        <v>211</v>
      </c>
      <c r="C101" s="117" t="s">
        <v>212</v>
      </c>
      <c r="D101" s="117"/>
      <c r="E101" s="131">
        <v>2500000</v>
      </c>
      <c r="F101" s="131"/>
      <c r="G101" s="119" t="s">
        <v>32</v>
      </c>
      <c r="H101" s="121">
        <f t="shared" si="35"/>
        <v>325000</v>
      </c>
      <c r="I101" s="119" t="s">
        <v>30</v>
      </c>
      <c r="J101" s="121">
        <f t="shared" si="36"/>
        <v>50000</v>
      </c>
      <c r="K101" s="119" t="s">
        <v>13</v>
      </c>
      <c r="L101" s="130">
        <f t="shared" si="34"/>
        <v>375000</v>
      </c>
      <c r="M101" s="123" t="s">
        <v>11</v>
      </c>
      <c r="N101" s="132">
        <f t="shared" si="37"/>
        <v>1750000</v>
      </c>
      <c r="O101" s="125" t="b">
        <f t="shared" ref="O101:O116" si="40">N101+L101+H101=E101</f>
        <v>0</v>
      </c>
      <c r="P101" s="126"/>
      <c r="Q101" s="126"/>
      <c r="R101" s="126"/>
      <c r="S101" s="126"/>
      <c r="T101" s="127" t="b">
        <f t="shared" si="39"/>
        <v>1</v>
      </c>
    </row>
    <row r="102" spans="1:20" s="127" customFormat="1" ht="50.25" customHeight="1">
      <c r="A102" s="115">
        <v>98</v>
      </c>
      <c r="B102" s="116" t="s">
        <v>241</v>
      </c>
      <c r="C102" s="117" t="s">
        <v>212</v>
      </c>
      <c r="D102" s="117"/>
      <c r="E102" s="118">
        <v>4000000</v>
      </c>
      <c r="F102" s="118"/>
      <c r="G102" s="119" t="s">
        <v>32</v>
      </c>
      <c r="H102" s="120">
        <f t="shared" si="35"/>
        <v>520000</v>
      </c>
      <c r="I102" s="119" t="s">
        <v>30</v>
      </c>
      <c r="J102" s="121">
        <f t="shared" si="36"/>
        <v>80000</v>
      </c>
      <c r="K102" s="128" t="s">
        <v>13</v>
      </c>
      <c r="L102" s="130">
        <f t="shared" si="34"/>
        <v>600000</v>
      </c>
      <c r="M102" s="123" t="s">
        <v>11</v>
      </c>
      <c r="N102" s="124">
        <f t="shared" si="37"/>
        <v>2800000</v>
      </c>
      <c r="O102" s="125" t="b">
        <f t="shared" si="40"/>
        <v>0</v>
      </c>
      <c r="P102" s="126"/>
      <c r="Q102" s="126"/>
      <c r="R102" s="126"/>
      <c r="S102" s="126"/>
      <c r="T102" s="127" t="b">
        <f t="shared" si="39"/>
        <v>1</v>
      </c>
    </row>
    <row r="103" spans="1:20" s="127" customFormat="1" ht="56.25" customHeight="1">
      <c r="A103" s="115">
        <v>99</v>
      </c>
      <c r="B103" s="116" t="s">
        <v>208</v>
      </c>
      <c r="C103" s="117" t="s">
        <v>108</v>
      </c>
      <c r="D103" s="117"/>
      <c r="E103" s="118">
        <v>600000</v>
      </c>
      <c r="F103" s="118"/>
      <c r="G103" s="119" t="s">
        <v>32</v>
      </c>
      <c r="H103" s="120">
        <f t="shared" si="35"/>
        <v>78000</v>
      </c>
      <c r="I103" s="119" t="s">
        <v>30</v>
      </c>
      <c r="J103" s="121">
        <f t="shared" si="36"/>
        <v>12000</v>
      </c>
      <c r="K103" s="128" t="s">
        <v>13</v>
      </c>
      <c r="L103" s="122">
        <f t="shared" si="34"/>
        <v>90000</v>
      </c>
      <c r="M103" s="123" t="s">
        <v>11</v>
      </c>
      <c r="N103" s="124">
        <f t="shared" si="37"/>
        <v>420000</v>
      </c>
      <c r="O103" s="125" t="b">
        <f t="shared" si="40"/>
        <v>0</v>
      </c>
      <c r="P103" s="126"/>
      <c r="Q103" s="126"/>
      <c r="R103" s="126"/>
      <c r="S103" s="126"/>
      <c r="T103" s="127" t="b">
        <f t="shared" si="39"/>
        <v>1</v>
      </c>
    </row>
    <row r="104" spans="1:20" s="127" customFormat="1" ht="84" customHeight="1">
      <c r="A104" s="115">
        <v>100</v>
      </c>
      <c r="B104" s="116" t="s">
        <v>209</v>
      </c>
      <c r="C104" s="117" t="s">
        <v>108</v>
      </c>
      <c r="D104" s="117"/>
      <c r="E104" s="131">
        <v>300000</v>
      </c>
      <c r="F104" s="131"/>
      <c r="G104" s="119" t="s">
        <v>32</v>
      </c>
      <c r="H104" s="120">
        <f t="shared" si="35"/>
        <v>39000</v>
      </c>
      <c r="I104" s="119" t="s">
        <v>30</v>
      </c>
      <c r="J104" s="121">
        <f t="shared" si="36"/>
        <v>6000</v>
      </c>
      <c r="K104" s="128" t="s">
        <v>13</v>
      </c>
      <c r="L104" s="130">
        <f t="shared" si="34"/>
        <v>45000</v>
      </c>
      <c r="M104" s="123" t="s">
        <v>11</v>
      </c>
      <c r="N104" s="124">
        <f t="shared" si="37"/>
        <v>210000</v>
      </c>
      <c r="O104" s="125" t="b">
        <f t="shared" si="40"/>
        <v>0</v>
      </c>
      <c r="P104" s="126"/>
      <c r="Q104" s="126"/>
      <c r="R104" s="126"/>
      <c r="S104" s="126"/>
      <c r="T104" s="127" t="b">
        <f t="shared" si="39"/>
        <v>1</v>
      </c>
    </row>
    <row r="105" spans="1:20" s="127" customFormat="1" ht="78.75">
      <c r="A105" s="115">
        <v>101</v>
      </c>
      <c r="B105" s="116" t="s">
        <v>200</v>
      </c>
      <c r="C105" s="117" t="s">
        <v>149</v>
      </c>
      <c r="D105" s="117"/>
      <c r="E105" s="131">
        <v>300000</v>
      </c>
      <c r="F105" s="131"/>
      <c r="G105" s="119" t="s">
        <v>32</v>
      </c>
      <c r="H105" s="121">
        <f t="shared" si="35"/>
        <v>39000</v>
      </c>
      <c r="I105" s="119" t="s">
        <v>30</v>
      </c>
      <c r="J105" s="121">
        <f t="shared" si="36"/>
        <v>6000</v>
      </c>
      <c r="K105" s="128" t="s">
        <v>13</v>
      </c>
      <c r="L105" s="130">
        <f t="shared" si="34"/>
        <v>45000</v>
      </c>
      <c r="M105" s="123" t="s">
        <v>11</v>
      </c>
      <c r="N105" s="132">
        <f t="shared" si="37"/>
        <v>210000</v>
      </c>
      <c r="O105" s="125" t="b">
        <f t="shared" si="40"/>
        <v>0</v>
      </c>
      <c r="P105" s="126"/>
      <c r="Q105" s="126"/>
      <c r="R105" s="126"/>
      <c r="S105" s="126"/>
      <c r="T105" s="127" t="b">
        <f t="shared" si="39"/>
        <v>1</v>
      </c>
    </row>
    <row r="106" spans="1:20" s="127" customFormat="1" ht="90" customHeight="1">
      <c r="A106" s="115">
        <v>102</v>
      </c>
      <c r="B106" s="116" t="s">
        <v>201</v>
      </c>
      <c r="C106" s="117" t="s">
        <v>83</v>
      </c>
      <c r="D106" s="117"/>
      <c r="E106" s="131">
        <v>1000000</v>
      </c>
      <c r="F106" s="131"/>
      <c r="G106" s="119" t="s">
        <v>32</v>
      </c>
      <c r="H106" s="121">
        <f t="shared" si="35"/>
        <v>130000</v>
      </c>
      <c r="I106" s="119" t="s">
        <v>30</v>
      </c>
      <c r="J106" s="121">
        <f t="shared" si="36"/>
        <v>20000</v>
      </c>
      <c r="K106" s="119" t="s">
        <v>13</v>
      </c>
      <c r="L106" s="130">
        <f t="shared" si="34"/>
        <v>150000</v>
      </c>
      <c r="M106" s="123" t="s">
        <v>11</v>
      </c>
      <c r="N106" s="132">
        <f t="shared" si="37"/>
        <v>700000</v>
      </c>
      <c r="O106" s="125" t="b">
        <f t="shared" si="40"/>
        <v>0</v>
      </c>
      <c r="P106" s="126"/>
      <c r="Q106" s="126"/>
      <c r="R106" s="126"/>
      <c r="S106" s="126"/>
      <c r="T106" s="127" t="b">
        <f t="shared" si="39"/>
        <v>1</v>
      </c>
    </row>
    <row r="107" spans="1:20" s="127" customFormat="1" ht="80.25" customHeight="1">
      <c r="A107" s="115">
        <v>103</v>
      </c>
      <c r="B107" s="116" t="s">
        <v>202</v>
      </c>
      <c r="C107" s="117" t="s">
        <v>74</v>
      </c>
      <c r="D107" s="117"/>
      <c r="E107" s="131">
        <v>126000</v>
      </c>
      <c r="F107" s="131"/>
      <c r="G107" s="119" t="s">
        <v>32</v>
      </c>
      <c r="H107" s="120">
        <f t="shared" si="35"/>
        <v>16380</v>
      </c>
      <c r="I107" s="119" t="s">
        <v>30</v>
      </c>
      <c r="J107" s="121">
        <f t="shared" si="36"/>
        <v>2520</v>
      </c>
      <c r="K107" s="119" t="s">
        <v>13</v>
      </c>
      <c r="L107" s="130">
        <f t="shared" si="34"/>
        <v>18900</v>
      </c>
      <c r="M107" s="123" t="s">
        <v>11</v>
      </c>
      <c r="N107" s="124">
        <f t="shared" si="37"/>
        <v>88200</v>
      </c>
      <c r="O107" s="125" t="b">
        <f t="shared" si="40"/>
        <v>0</v>
      </c>
      <c r="P107" s="126"/>
      <c r="Q107" s="126"/>
      <c r="R107" s="126"/>
      <c r="S107" s="126"/>
      <c r="T107" s="127" t="b">
        <f t="shared" si="39"/>
        <v>1</v>
      </c>
    </row>
    <row r="108" spans="1:20" s="127" customFormat="1" ht="64.5" customHeight="1">
      <c r="A108" s="115">
        <v>104</v>
      </c>
      <c r="B108" s="116" t="s">
        <v>198</v>
      </c>
      <c r="C108" s="117" t="s">
        <v>96</v>
      </c>
      <c r="D108" s="117"/>
      <c r="E108" s="118">
        <v>3000000</v>
      </c>
      <c r="F108" s="118"/>
      <c r="G108" s="119" t="s">
        <v>32</v>
      </c>
      <c r="H108" s="120">
        <f t="shared" si="35"/>
        <v>390000</v>
      </c>
      <c r="I108" s="119" t="s">
        <v>30</v>
      </c>
      <c r="J108" s="121">
        <f t="shared" si="36"/>
        <v>60000</v>
      </c>
      <c r="K108" s="128" t="s">
        <v>13</v>
      </c>
      <c r="L108" s="122">
        <f t="shared" si="34"/>
        <v>450000</v>
      </c>
      <c r="M108" s="123" t="s">
        <v>11</v>
      </c>
      <c r="N108" s="124">
        <f t="shared" si="37"/>
        <v>2100000</v>
      </c>
      <c r="O108" s="125" t="b">
        <f t="shared" si="40"/>
        <v>0</v>
      </c>
      <c r="P108" s="126"/>
      <c r="Q108" s="126"/>
      <c r="R108" s="126"/>
      <c r="S108" s="126"/>
      <c r="T108" s="127" t="b">
        <f t="shared" si="39"/>
        <v>1</v>
      </c>
    </row>
    <row r="109" spans="1:20" s="127" customFormat="1" ht="55.5" customHeight="1">
      <c r="A109" s="115">
        <v>105</v>
      </c>
      <c r="B109" s="116" t="s">
        <v>199</v>
      </c>
      <c r="C109" s="117" t="s">
        <v>149</v>
      </c>
      <c r="D109" s="117"/>
      <c r="E109" s="131">
        <v>750000</v>
      </c>
      <c r="F109" s="131"/>
      <c r="G109" s="119" t="s">
        <v>19</v>
      </c>
      <c r="H109" s="121">
        <f t="shared" si="35"/>
        <v>75000</v>
      </c>
      <c r="I109" s="119" t="s">
        <v>14</v>
      </c>
      <c r="J109" s="121">
        <f t="shared" si="36"/>
        <v>45000</v>
      </c>
      <c r="K109" s="133" t="s">
        <v>13</v>
      </c>
      <c r="L109" s="130">
        <f t="shared" si="34"/>
        <v>112500</v>
      </c>
      <c r="M109" s="123" t="s">
        <v>18</v>
      </c>
      <c r="N109" s="132">
        <f t="shared" si="37"/>
        <v>517499.99999999994</v>
      </c>
      <c r="O109" s="125" t="b">
        <f t="shared" si="40"/>
        <v>0</v>
      </c>
      <c r="P109" s="126"/>
      <c r="Q109" s="126"/>
      <c r="R109" s="126"/>
      <c r="S109" s="126"/>
      <c r="T109" s="127" t="b">
        <f t="shared" si="39"/>
        <v>1</v>
      </c>
    </row>
    <row r="110" spans="1:20" s="127" customFormat="1" ht="70.5" customHeight="1">
      <c r="A110" s="115">
        <v>106</v>
      </c>
      <c r="B110" s="116" t="s">
        <v>193</v>
      </c>
      <c r="C110" s="117" t="s">
        <v>81</v>
      </c>
      <c r="D110" s="117"/>
      <c r="E110" s="118">
        <v>2000000</v>
      </c>
      <c r="F110" s="118"/>
      <c r="G110" s="119" t="s">
        <v>20</v>
      </c>
      <c r="H110" s="120">
        <f t="shared" si="35"/>
        <v>360000</v>
      </c>
      <c r="I110" s="119" t="s">
        <v>30</v>
      </c>
      <c r="J110" s="121">
        <f t="shared" si="36"/>
        <v>40000</v>
      </c>
      <c r="K110" s="119" t="s">
        <v>10</v>
      </c>
      <c r="L110" s="122">
        <f t="shared" si="34"/>
        <v>240000</v>
      </c>
      <c r="M110" s="123" t="s">
        <v>12</v>
      </c>
      <c r="N110" s="124">
        <f t="shared" si="37"/>
        <v>1360000</v>
      </c>
      <c r="O110" s="125" t="b">
        <f t="shared" si="40"/>
        <v>0</v>
      </c>
      <c r="P110" s="126"/>
      <c r="Q110" s="126"/>
      <c r="R110" s="126"/>
      <c r="S110" s="126"/>
      <c r="T110" s="127" t="b">
        <f t="shared" si="39"/>
        <v>1</v>
      </c>
    </row>
    <row r="111" spans="1:20" s="127" customFormat="1" ht="119.25" customHeight="1">
      <c r="A111" s="115">
        <v>107</v>
      </c>
      <c r="B111" s="116" t="s">
        <v>191</v>
      </c>
      <c r="C111" s="117" t="s">
        <v>168</v>
      </c>
      <c r="D111" s="117"/>
      <c r="E111" s="118">
        <v>800000</v>
      </c>
      <c r="F111" s="118"/>
      <c r="G111" s="119" t="s">
        <v>20</v>
      </c>
      <c r="H111" s="120">
        <f t="shared" si="35"/>
        <v>144000</v>
      </c>
      <c r="I111" s="119" t="s">
        <v>30</v>
      </c>
      <c r="J111" s="121">
        <f t="shared" si="36"/>
        <v>16000</v>
      </c>
      <c r="K111" s="119" t="s">
        <v>10</v>
      </c>
      <c r="L111" s="122">
        <f t="shared" si="34"/>
        <v>96000</v>
      </c>
      <c r="M111" s="123" t="s">
        <v>12</v>
      </c>
      <c r="N111" s="124">
        <f t="shared" si="37"/>
        <v>544000</v>
      </c>
      <c r="O111" s="125" t="b">
        <f t="shared" si="40"/>
        <v>0</v>
      </c>
      <c r="P111" s="126"/>
      <c r="Q111" s="126"/>
      <c r="R111" s="126"/>
      <c r="S111" s="126"/>
      <c r="T111" s="127" t="b">
        <f t="shared" si="39"/>
        <v>1</v>
      </c>
    </row>
    <row r="112" spans="1:20" s="127" customFormat="1" ht="153.75" customHeight="1">
      <c r="A112" s="115">
        <v>108</v>
      </c>
      <c r="B112" s="116" t="s">
        <v>184</v>
      </c>
      <c r="C112" s="117" t="s">
        <v>74</v>
      </c>
      <c r="D112" s="117"/>
      <c r="E112" s="118">
        <v>350000</v>
      </c>
      <c r="F112" s="118"/>
      <c r="G112" s="119" t="s">
        <v>10</v>
      </c>
      <c r="H112" s="120">
        <f t="shared" si="35"/>
        <v>42000</v>
      </c>
      <c r="I112" s="119" t="s">
        <v>31</v>
      </c>
      <c r="J112" s="121">
        <f t="shared" si="36"/>
        <v>17500</v>
      </c>
      <c r="K112" s="119" t="s">
        <v>13</v>
      </c>
      <c r="L112" s="122">
        <f t="shared" si="34"/>
        <v>52500</v>
      </c>
      <c r="M112" s="123" t="s">
        <v>12</v>
      </c>
      <c r="N112" s="124">
        <f t="shared" si="37"/>
        <v>238000.00000000003</v>
      </c>
      <c r="O112" s="125" t="b">
        <f t="shared" si="40"/>
        <v>0</v>
      </c>
      <c r="P112" s="126"/>
      <c r="Q112" s="126"/>
      <c r="R112" s="126"/>
      <c r="S112" s="126"/>
      <c r="T112" s="127" t="b">
        <f t="shared" si="39"/>
        <v>1</v>
      </c>
    </row>
    <row r="113" spans="1:20" s="127" customFormat="1" ht="94.5" customHeight="1">
      <c r="A113" s="115">
        <v>109</v>
      </c>
      <c r="B113" s="116" t="s">
        <v>171</v>
      </c>
      <c r="C113" s="117" t="s">
        <v>81</v>
      </c>
      <c r="D113" s="117"/>
      <c r="E113" s="118">
        <v>350000</v>
      </c>
      <c r="F113" s="118"/>
      <c r="G113" s="119" t="s">
        <v>32</v>
      </c>
      <c r="H113" s="120">
        <f t="shared" si="35"/>
        <v>45500</v>
      </c>
      <c r="I113" s="119" t="s">
        <v>30</v>
      </c>
      <c r="J113" s="121">
        <f t="shared" si="36"/>
        <v>7000</v>
      </c>
      <c r="K113" s="128" t="s">
        <v>13</v>
      </c>
      <c r="L113" s="122">
        <f t="shared" si="34"/>
        <v>52500</v>
      </c>
      <c r="M113" s="129" t="s">
        <v>11</v>
      </c>
      <c r="N113" s="124">
        <f t="shared" si="37"/>
        <v>244999.99999999997</v>
      </c>
      <c r="O113" s="125" t="b">
        <f t="shared" si="40"/>
        <v>0</v>
      </c>
      <c r="P113" s="126"/>
      <c r="Q113" s="126"/>
      <c r="R113" s="126"/>
      <c r="S113" s="126"/>
      <c r="T113" s="127" t="b">
        <f t="shared" si="39"/>
        <v>1</v>
      </c>
    </row>
    <row r="114" spans="1:20" s="127" customFormat="1" ht="102.75" customHeight="1">
      <c r="A114" s="115">
        <v>110</v>
      </c>
      <c r="B114" s="116" t="s">
        <v>172</v>
      </c>
      <c r="C114" s="117" t="s">
        <v>81</v>
      </c>
      <c r="D114" s="117"/>
      <c r="E114" s="118">
        <v>700000</v>
      </c>
      <c r="F114" s="118"/>
      <c r="G114" s="119" t="s">
        <v>19</v>
      </c>
      <c r="H114" s="120">
        <f t="shared" si="35"/>
        <v>70000</v>
      </c>
      <c r="I114" s="119" t="s">
        <v>14</v>
      </c>
      <c r="J114" s="121">
        <f t="shared" si="36"/>
        <v>42000</v>
      </c>
      <c r="K114" s="119" t="s">
        <v>13</v>
      </c>
      <c r="L114" s="122">
        <f t="shared" si="34"/>
        <v>105000</v>
      </c>
      <c r="M114" s="123" t="s">
        <v>18</v>
      </c>
      <c r="N114" s="124">
        <f t="shared" si="37"/>
        <v>482999.99999999994</v>
      </c>
      <c r="O114" s="125" t="b">
        <f t="shared" si="40"/>
        <v>0</v>
      </c>
      <c r="P114" s="126"/>
      <c r="Q114" s="126"/>
      <c r="R114" s="126"/>
      <c r="S114" s="126"/>
      <c r="T114" s="127" t="b">
        <f t="shared" si="39"/>
        <v>1</v>
      </c>
    </row>
    <row r="115" spans="1:20" s="127" customFormat="1" ht="90.75" customHeight="1">
      <c r="A115" s="115">
        <v>111</v>
      </c>
      <c r="B115" s="116" t="s">
        <v>163</v>
      </c>
      <c r="C115" s="117" t="s">
        <v>152</v>
      </c>
      <c r="D115" s="117"/>
      <c r="E115" s="118">
        <v>300000</v>
      </c>
      <c r="F115" s="118"/>
      <c r="G115" s="119" t="s">
        <v>32</v>
      </c>
      <c r="H115" s="120">
        <f t="shared" si="35"/>
        <v>39000</v>
      </c>
      <c r="I115" s="119" t="s">
        <v>30</v>
      </c>
      <c r="J115" s="121">
        <f t="shared" si="36"/>
        <v>6000</v>
      </c>
      <c r="K115" s="119" t="s">
        <v>72</v>
      </c>
      <c r="L115" s="122">
        <f t="shared" si="34"/>
        <v>66000</v>
      </c>
      <c r="M115" s="123" t="s">
        <v>76</v>
      </c>
      <c r="N115" s="124">
        <f t="shared" si="37"/>
        <v>189000</v>
      </c>
      <c r="O115" s="125" t="b">
        <f t="shared" si="40"/>
        <v>0</v>
      </c>
      <c r="P115" s="126"/>
      <c r="Q115" s="126"/>
      <c r="R115" s="126"/>
      <c r="S115" s="126"/>
      <c r="T115" s="127" t="b">
        <f t="shared" si="39"/>
        <v>1</v>
      </c>
    </row>
    <row r="116" spans="1:20" s="127" customFormat="1" ht="88.5" customHeight="1">
      <c r="A116" s="115">
        <v>112</v>
      </c>
      <c r="B116" s="116" t="s">
        <v>167</v>
      </c>
      <c r="C116" s="117" t="s">
        <v>168</v>
      </c>
      <c r="D116" s="117"/>
      <c r="E116" s="118">
        <v>1500000</v>
      </c>
      <c r="F116" s="118"/>
      <c r="G116" s="119" t="s">
        <v>19</v>
      </c>
      <c r="H116" s="120">
        <f t="shared" si="35"/>
        <v>150000</v>
      </c>
      <c r="I116" s="119" t="s">
        <v>31</v>
      </c>
      <c r="J116" s="120">
        <f t="shared" si="36"/>
        <v>75000</v>
      </c>
      <c r="K116" s="128" t="s">
        <v>13</v>
      </c>
      <c r="L116" s="122">
        <f t="shared" si="34"/>
        <v>225000</v>
      </c>
      <c r="M116" s="129" t="s">
        <v>11</v>
      </c>
      <c r="N116" s="124">
        <f t="shared" si="37"/>
        <v>1050000</v>
      </c>
      <c r="O116" s="125" t="b">
        <f t="shared" si="40"/>
        <v>0</v>
      </c>
      <c r="P116" s="126"/>
      <c r="Q116" s="126"/>
      <c r="R116" s="126"/>
      <c r="S116" s="126"/>
      <c r="T116" s="127" t="b">
        <f t="shared" si="39"/>
        <v>1</v>
      </c>
    </row>
    <row r="117" spans="1:20">
      <c r="B117" s="5" t="s">
        <v>246</v>
      </c>
      <c r="E117" s="134">
        <f>SUM(E5:E116)</f>
        <v>139773750</v>
      </c>
      <c r="F117" s="134"/>
      <c r="G117" s="134"/>
      <c r="H117" s="134">
        <f t="shared" ref="H117:N117" si="41">SUM(H5:H116)</f>
        <v>17479737.5</v>
      </c>
      <c r="I117" s="134"/>
      <c r="J117" s="134">
        <f t="shared" si="41"/>
        <v>4316965</v>
      </c>
      <c r="K117" s="134"/>
      <c r="L117" s="134">
        <f t="shared" si="41"/>
        <v>23807102.5</v>
      </c>
      <c r="M117" s="134"/>
      <c r="N117" s="134">
        <f t="shared" si="41"/>
        <v>94169945</v>
      </c>
      <c r="O117" s="34" t="b">
        <f t="shared" si="13"/>
        <v>0</v>
      </c>
    </row>
    <row r="118" spans="1:20" s="24" customFormat="1">
      <c r="A118" s="38"/>
      <c r="B118" s="22" t="s">
        <v>7</v>
      </c>
      <c r="C118" s="23"/>
      <c r="D118" s="23"/>
      <c r="E118" s="23"/>
      <c r="F118" s="23"/>
      <c r="H118" s="223">
        <f>H117+J117</f>
        <v>21796702.5</v>
      </c>
      <c r="I118" s="224"/>
      <c r="J118" s="224"/>
      <c r="K118" s="31"/>
      <c r="L118" s="26"/>
      <c r="M118" s="33"/>
      <c r="N118" s="25"/>
      <c r="O118" s="34" t="b">
        <f t="shared" si="13"/>
        <v>0</v>
      </c>
      <c r="P118" s="41"/>
      <c r="Q118" s="41"/>
      <c r="R118" s="41"/>
      <c r="S118" s="41"/>
    </row>
  </sheetData>
  <mergeCells count="16">
    <mergeCell ref="P3:P4"/>
    <mergeCell ref="Q3:Q4"/>
    <mergeCell ref="R3:R4"/>
    <mergeCell ref="S3:S4"/>
    <mergeCell ref="H118:J118"/>
    <mergeCell ref="B1:N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</mergeCells>
  <pageMargins left="7.874015748031496E-2" right="0" top="0" bottom="0.39370078740157483" header="0.31496062992125984" footer="0.31496062992125984"/>
  <pageSetup paperSize="9" scale="90" fitToHeight="0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"/>
  <sheetViews>
    <sheetView tabSelected="1" zoomScaleNormal="100" workbookViewId="0">
      <pane xSplit="4155" ySplit="2445" topLeftCell="G5" activePane="bottomRight"/>
      <selection activeCell="V33" sqref="V33"/>
      <selection pane="topRight" activeCell="V3" sqref="V3:V4"/>
      <selection pane="bottomLeft" activeCell="B5" sqref="B5"/>
      <selection pane="bottomRight" activeCell="G5" sqref="G5"/>
    </sheetView>
  </sheetViews>
  <sheetFormatPr defaultRowHeight="21"/>
  <cols>
    <col min="1" max="1" width="5" style="34" customWidth="1"/>
    <col min="2" max="2" width="30.85546875" style="5" customWidth="1"/>
    <col min="3" max="3" width="10.7109375" style="12" customWidth="1"/>
    <col min="4" max="4" width="9.85546875" style="12" customWidth="1"/>
    <col min="5" max="5" width="15.5703125" style="6" customWidth="1"/>
    <col min="6" max="7" width="14.5703125" style="6" customWidth="1"/>
    <col min="8" max="8" width="4.7109375" style="1" customWidth="1"/>
    <col min="9" max="9" width="13" style="1" customWidth="1"/>
    <col min="10" max="10" width="14.5703125" style="6" customWidth="1"/>
    <col min="11" max="11" width="4.7109375" style="1" customWidth="1"/>
    <col min="12" max="12" width="13" style="1" customWidth="1"/>
    <col min="13" max="13" width="14.5703125" style="6" customWidth="1"/>
    <col min="14" max="14" width="6" style="29" customWidth="1"/>
    <col min="15" max="15" width="13.140625" style="2" customWidth="1"/>
    <col min="16" max="16" width="6.28515625" style="32" customWidth="1"/>
    <col min="17" max="17" width="12.7109375" style="2" customWidth="1"/>
    <col min="18" max="18" width="5.5703125" style="39" customWidth="1"/>
    <col min="19" max="19" width="5.28515625" style="39" customWidth="1"/>
    <col min="20" max="20" width="7" style="39" customWidth="1"/>
    <col min="21" max="21" width="6.7109375" style="39" customWidth="1"/>
    <col min="22" max="23" width="8.42578125" style="207" customWidth="1"/>
    <col min="24" max="24" width="8.28515625" style="1" customWidth="1"/>
    <col min="25" max="16384" width="9.140625" style="1"/>
  </cols>
  <sheetData>
    <row r="1" spans="1:24">
      <c r="B1" s="217" t="s">
        <v>67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24">
      <c r="B2" s="13"/>
      <c r="C2" s="94"/>
    </row>
    <row r="3" spans="1:24" s="4" customFormat="1" ht="39.75" customHeight="1">
      <c r="A3" s="218" t="s">
        <v>1</v>
      </c>
      <c r="B3" s="218" t="s">
        <v>8</v>
      </c>
      <c r="C3" s="225" t="s">
        <v>9</v>
      </c>
      <c r="D3" s="225" t="s">
        <v>5</v>
      </c>
      <c r="E3" s="218" t="s">
        <v>6</v>
      </c>
      <c r="F3" s="218" t="s">
        <v>23</v>
      </c>
      <c r="G3" s="218" t="s">
        <v>40</v>
      </c>
      <c r="H3" s="220" t="s">
        <v>24</v>
      </c>
      <c r="I3" s="221"/>
      <c r="J3" s="218" t="s">
        <v>249</v>
      </c>
      <c r="K3" s="220" t="s">
        <v>25</v>
      </c>
      <c r="L3" s="221"/>
      <c r="M3" s="218" t="s">
        <v>249</v>
      </c>
      <c r="N3" s="220" t="s">
        <v>0</v>
      </c>
      <c r="O3" s="221"/>
      <c r="P3" s="220" t="s">
        <v>2</v>
      </c>
      <c r="Q3" s="222"/>
      <c r="R3" s="230" t="s">
        <v>333</v>
      </c>
      <c r="S3" s="230" t="s">
        <v>27</v>
      </c>
      <c r="T3" s="230" t="s">
        <v>332</v>
      </c>
      <c r="U3" s="230" t="s">
        <v>334</v>
      </c>
      <c r="V3" s="228" t="s">
        <v>360</v>
      </c>
      <c r="W3" s="228" t="s">
        <v>361</v>
      </c>
    </row>
    <row r="4" spans="1:24" s="4" customFormat="1" ht="25.5" customHeight="1">
      <c r="A4" s="219"/>
      <c r="B4" s="219"/>
      <c r="C4" s="226"/>
      <c r="D4" s="226"/>
      <c r="E4" s="219"/>
      <c r="F4" s="219"/>
      <c r="G4" s="219"/>
      <c r="H4" s="95" t="s">
        <v>3</v>
      </c>
      <c r="I4" s="3" t="s">
        <v>4</v>
      </c>
      <c r="J4" s="219"/>
      <c r="K4" s="95" t="s">
        <v>3</v>
      </c>
      <c r="L4" s="3" t="s">
        <v>4</v>
      </c>
      <c r="M4" s="219"/>
      <c r="N4" s="30" t="s">
        <v>3</v>
      </c>
      <c r="O4" s="3" t="s">
        <v>4</v>
      </c>
      <c r="P4" s="30" t="s">
        <v>3</v>
      </c>
      <c r="Q4" s="95" t="s">
        <v>4</v>
      </c>
      <c r="R4" s="231"/>
      <c r="S4" s="231"/>
      <c r="T4" s="231"/>
      <c r="U4" s="231"/>
      <c r="V4" s="229"/>
      <c r="W4" s="229"/>
    </row>
    <row r="5" spans="1:24" s="146" customFormat="1" ht="93.75" customHeight="1">
      <c r="A5" s="135">
        <v>1</v>
      </c>
      <c r="B5" s="136" t="s">
        <v>77</v>
      </c>
      <c r="C5" s="137" t="s">
        <v>74</v>
      </c>
      <c r="D5" s="137" t="s">
        <v>250</v>
      </c>
      <c r="E5" s="147">
        <v>1500000</v>
      </c>
      <c r="F5" s="147">
        <v>1525150.42</v>
      </c>
      <c r="G5" s="147">
        <v>1118189.99</v>
      </c>
      <c r="H5" s="139" t="s">
        <v>19</v>
      </c>
      <c r="I5" s="148">
        <f>ROUND(G5*H5,2)</f>
        <v>111819</v>
      </c>
      <c r="J5" s="147">
        <v>111819</v>
      </c>
      <c r="K5" s="139" t="s">
        <v>31</v>
      </c>
      <c r="L5" s="140">
        <f>ROUND(G5*K5,2)</f>
        <v>55909.5</v>
      </c>
      <c r="M5" s="147">
        <v>55909.5</v>
      </c>
      <c r="N5" s="139" t="s">
        <v>72</v>
      </c>
      <c r="O5" s="149">
        <f>ROUND(G5*N5,2)</f>
        <v>246001.8</v>
      </c>
      <c r="P5" s="142" t="s">
        <v>76</v>
      </c>
      <c r="Q5" s="150">
        <f>ROUND(G5*P5,2)</f>
        <v>704459.69</v>
      </c>
      <c r="R5" s="152" t="s">
        <v>265</v>
      </c>
      <c r="S5" s="152" t="s">
        <v>266</v>
      </c>
      <c r="T5" s="170" t="s">
        <v>341</v>
      </c>
      <c r="U5" s="206" t="s">
        <v>343</v>
      </c>
      <c r="V5" s="212">
        <v>61044.06</v>
      </c>
      <c r="W5" s="212">
        <v>0</v>
      </c>
      <c r="X5" s="146" t="b">
        <f>G5=(I5+L5+O5+Q5)</f>
        <v>1</v>
      </c>
    </row>
    <row r="6" spans="1:24" s="146" customFormat="1" ht="67.5" customHeight="1">
      <c r="A6" s="135">
        <v>2</v>
      </c>
      <c r="B6" s="136" t="s">
        <v>82</v>
      </c>
      <c r="C6" s="137" t="s">
        <v>74</v>
      </c>
      <c r="D6" s="137" t="s">
        <v>251</v>
      </c>
      <c r="E6" s="147">
        <v>300000</v>
      </c>
      <c r="F6" s="147">
        <v>249939.22</v>
      </c>
      <c r="G6" s="147">
        <v>179261.09</v>
      </c>
      <c r="H6" s="139" t="s">
        <v>19</v>
      </c>
      <c r="I6" s="148">
        <f t="shared" ref="I6:I34" si="0">ROUND(G6*H6,2)</f>
        <v>17926.11</v>
      </c>
      <c r="J6" s="147">
        <v>17926.11</v>
      </c>
      <c r="K6" s="139" t="s">
        <v>31</v>
      </c>
      <c r="L6" s="140">
        <f t="shared" ref="L6:L34" si="1">ROUND(G6*K6,2)</f>
        <v>8963.0499999999993</v>
      </c>
      <c r="M6" s="147">
        <v>8963.0499999999993</v>
      </c>
      <c r="N6" s="139" t="s">
        <v>72</v>
      </c>
      <c r="O6" s="149">
        <f t="shared" ref="O6:O34" si="2">ROUND(G6*N6,2)</f>
        <v>39437.440000000002</v>
      </c>
      <c r="P6" s="142" t="s">
        <v>76</v>
      </c>
      <c r="Q6" s="150">
        <f t="shared" ref="Q6:Q32" si="3">ROUND(G6*P6,2)</f>
        <v>112934.49</v>
      </c>
      <c r="R6" s="139" t="s">
        <v>267</v>
      </c>
      <c r="S6" s="139" t="s">
        <v>268</v>
      </c>
      <c r="T6" s="170" t="s">
        <v>295</v>
      </c>
      <c r="U6" s="206" t="s">
        <v>344</v>
      </c>
      <c r="V6" s="212">
        <v>10601.72</v>
      </c>
      <c r="W6" s="212">
        <v>0</v>
      </c>
      <c r="X6" s="146" t="b">
        <f t="shared" ref="X6:X35" si="4">G6=(I6+L6+O6+Q6)</f>
        <v>1</v>
      </c>
    </row>
    <row r="7" spans="1:24" s="146" customFormat="1" ht="86.25" customHeight="1">
      <c r="A7" s="135">
        <v>3</v>
      </c>
      <c r="B7" s="136" t="s">
        <v>110</v>
      </c>
      <c r="C7" s="137" t="s">
        <v>74</v>
      </c>
      <c r="D7" s="137" t="s">
        <v>252</v>
      </c>
      <c r="E7" s="138">
        <v>550000</v>
      </c>
      <c r="F7" s="147">
        <v>562804.30000000005</v>
      </c>
      <c r="G7" s="147">
        <v>314804.09000000003</v>
      </c>
      <c r="H7" s="139" t="s">
        <v>19</v>
      </c>
      <c r="I7" s="148">
        <f t="shared" si="0"/>
        <v>31480.41</v>
      </c>
      <c r="J7" s="147">
        <v>31480.41</v>
      </c>
      <c r="K7" s="139" t="s">
        <v>31</v>
      </c>
      <c r="L7" s="140">
        <f t="shared" si="1"/>
        <v>15740.2</v>
      </c>
      <c r="M7" s="147">
        <v>15740.2</v>
      </c>
      <c r="N7" s="139" t="s">
        <v>13</v>
      </c>
      <c r="O7" s="149">
        <f>ROUND(G7*N7,2)+0.01</f>
        <v>47220.62</v>
      </c>
      <c r="P7" s="142" t="s">
        <v>11</v>
      </c>
      <c r="Q7" s="150">
        <f>ROUND(G7*P7,2)</f>
        <v>220362.86</v>
      </c>
      <c r="R7" s="139" t="s">
        <v>269</v>
      </c>
      <c r="S7" s="139" t="s">
        <v>270</v>
      </c>
      <c r="T7" s="170" t="s">
        <v>295</v>
      </c>
      <c r="U7" s="206" t="s">
        <v>345</v>
      </c>
      <c r="V7" s="212">
        <v>37200.04</v>
      </c>
      <c r="W7" s="212">
        <v>0</v>
      </c>
      <c r="X7" s="146" t="b">
        <f t="shared" si="4"/>
        <v>1</v>
      </c>
    </row>
    <row r="8" spans="1:24" s="146" customFormat="1" ht="82.5" customHeight="1">
      <c r="A8" s="171">
        <v>4</v>
      </c>
      <c r="B8" s="136" t="s">
        <v>111</v>
      </c>
      <c r="C8" s="137" t="s">
        <v>74</v>
      </c>
      <c r="D8" s="137" t="s">
        <v>253</v>
      </c>
      <c r="E8" s="138">
        <v>400000</v>
      </c>
      <c r="F8" s="147">
        <v>425652.23</v>
      </c>
      <c r="G8" s="147">
        <v>425652.23</v>
      </c>
      <c r="H8" s="139" t="s">
        <v>19</v>
      </c>
      <c r="I8" s="148">
        <f t="shared" si="0"/>
        <v>42565.22</v>
      </c>
      <c r="J8" s="147">
        <v>42565.22</v>
      </c>
      <c r="K8" s="139" t="s">
        <v>31</v>
      </c>
      <c r="L8" s="140">
        <f>ROUND(G8*K8,2)+0.01</f>
        <v>21282.62</v>
      </c>
      <c r="M8" s="147">
        <v>21282.62</v>
      </c>
      <c r="N8" s="139" t="s">
        <v>13</v>
      </c>
      <c r="O8" s="149">
        <f t="shared" si="2"/>
        <v>63847.83</v>
      </c>
      <c r="P8" s="142" t="s">
        <v>11</v>
      </c>
      <c r="Q8" s="150">
        <f t="shared" si="3"/>
        <v>297956.56</v>
      </c>
      <c r="R8" s="139" t="s">
        <v>271</v>
      </c>
      <c r="S8" s="139" t="s">
        <v>272</v>
      </c>
      <c r="T8" s="170" t="s">
        <v>341</v>
      </c>
      <c r="U8" s="206" t="s">
        <v>346</v>
      </c>
      <c r="V8" s="212">
        <v>0</v>
      </c>
      <c r="W8" s="212">
        <v>0</v>
      </c>
      <c r="X8" s="146" t="b">
        <f t="shared" si="4"/>
        <v>1</v>
      </c>
    </row>
    <row r="9" spans="1:24" s="146" customFormat="1" ht="70.5" customHeight="1">
      <c r="A9" s="135">
        <v>5</v>
      </c>
      <c r="B9" s="136" t="s">
        <v>120</v>
      </c>
      <c r="C9" s="137" t="s">
        <v>74</v>
      </c>
      <c r="D9" s="137" t="s">
        <v>254</v>
      </c>
      <c r="E9" s="138">
        <v>280000</v>
      </c>
      <c r="F9" s="147">
        <v>289212.95</v>
      </c>
      <c r="G9" s="147">
        <v>195586.73</v>
      </c>
      <c r="H9" s="139" t="s">
        <v>19</v>
      </c>
      <c r="I9" s="148">
        <f t="shared" si="0"/>
        <v>19558.669999999998</v>
      </c>
      <c r="J9" s="147">
        <v>19558.669999999998</v>
      </c>
      <c r="K9" s="139" t="s">
        <v>31</v>
      </c>
      <c r="L9" s="140">
        <f t="shared" si="1"/>
        <v>9779.34</v>
      </c>
      <c r="M9" s="147">
        <v>9779.34</v>
      </c>
      <c r="N9" s="139" t="s">
        <v>13</v>
      </c>
      <c r="O9" s="149">
        <f t="shared" si="2"/>
        <v>29338.01</v>
      </c>
      <c r="P9" s="142" t="s">
        <v>11</v>
      </c>
      <c r="Q9" s="150">
        <f>ROUND(G9*P9,2)</f>
        <v>136910.71</v>
      </c>
      <c r="R9" s="139" t="s">
        <v>269</v>
      </c>
      <c r="S9" s="139" t="s">
        <v>273</v>
      </c>
      <c r="T9" s="170" t="s">
        <v>295</v>
      </c>
      <c r="U9" s="206" t="s">
        <v>347</v>
      </c>
      <c r="V9" s="213">
        <f>14161.99-14161.99</f>
        <v>0</v>
      </c>
      <c r="W9" s="213">
        <v>0</v>
      </c>
      <c r="X9" s="146" t="b">
        <f t="shared" si="4"/>
        <v>1</v>
      </c>
    </row>
    <row r="10" spans="1:24" s="146" customFormat="1" ht="129.75" customHeight="1">
      <c r="A10" s="135">
        <v>6</v>
      </c>
      <c r="B10" s="136" t="s">
        <v>127</v>
      </c>
      <c r="C10" s="137" t="s">
        <v>74</v>
      </c>
      <c r="D10" s="137" t="s">
        <v>293</v>
      </c>
      <c r="E10" s="138">
        <v>800000</v>
      </c>
      <c r="F10" s="147">
        <v>810186.3</v>
      </c>
      <c r="G10" s="147">
        <v>526621.12</v>
      </c>
      <c r="H10" s="139" t="s">
        <v>71</v>
      </c>
      <c r="I10" s="148">
        <f t="shared" si="0"/>
        <v>57928.32</v>
      </c>
      <c r="J10" s="147">
        <v>57928.32</v>
      </c>
      <c r="K10" s="139" t="s">
        <v>31</v>
      </c>
      <c r="L10" s="140">
        <f t="shared" si="1"/>
        <v>26331.06</v>
      </c>
      <c r="M10" s="147">
        <v>26331.06</v>
      </c>
      <c r="N10" s="139" t="s">
        <v>13</v>
      </c>
      <c r="O10" s="149">
        <f t="shared" si="2"/>
        <v>78993.17</v>
      </c>
      <c r="P10" s="142" t="s">
        <v>18</v>
      </c>
      <c r="Q10" s="150">
        <f>ROUND(G10*P10,2)</f>
        <v>363368.57</v>
      </c>
      <c r="R10" s="139" t="s">
        <v>271</v>
      </c>
      <c r="S10" s="139" t="s">
        <v>272</v>
      </c>
      <c r="T10" s="170" t="s">
        <v>341</v>
      </c>
      <c r="U10" s="206" t="s">
        <v>348</v>
      </c>
      <c r="V10" s="212">
        <v>45370.43</v>
      </c>
      <c r="W10" s="212">
        <v>0</v>
      </c>
      <c r="X10" s="146" t="b">
        <f t="shared" si="4"/>
        <v>1</v>
      </c>
    </row>
    <row r="11" spans="1:24" s="146" customFormat="1" ht="81.75" customHeight="1">
      <c r="A11" s="135">
        <v>7</v>
      </c>
      <c r="B11" s="136" t="s">
        <v>69</v>
      </c>
      <c r="C11" s="137" t="s">
        <v>83</v>
      </c>
      <c r="D11" s="137" t="s">
        <v>103</v>
      </c>
      <c r="E11" s="147">
        <v>200000</v>
      </c>
      <c r="F11" s="147">
        <v>249903.18</v>
      </c>
      <c r="G11" s="147">
        <v>211000</v>
      </c>
      <c r="H11" s="139" t="s">
        <v>19</v>
      </c>
      <c r="I11" s="148">
        <f t="shared" si="0"/>
        <v>21100</v>
      </c>
      <c r="J11" s="147">
        <v>21100</v>
      </c>
      <c r="K11" s="139" t="s">
        <v>31</v>
      </c>
      <c r="L11" s="140">
        <f t="shared" si="1"/>
        <v>10550</v>
      </c>
      <c r="M11" s="147">
        <v>10550</v>
      </c>
      <c r="N11" s="139" t="s">
        <v>72</v>
      </c>
      <c r="O11" s="149">
        <f t="shared" si="2"/>
        <v>46420</v>
      </c>
      <c r="P11" s="142" t="s">
        <v>76</v>
      </c>
      <c r="Q11" s="150">
        <f t="shared" si="3"/>
        <v>132930</v>
      </c>
      <c r="R11" s="139" t="s">
        <v>274</v>
      </c>
      <c r="S11" s="139" t="s">
        <v>275</v>
      </c>
      <c r="T11" s="170" t="s">
        <v>295</v>
      </c>
      <c r="U11" s="206" t="s">
        <v>349</v>
      </c>
      <c r="V11" s="212">
        <v>5835.48</v>
      </c>
      <c r="W11" s="212">
        <v>0</v>
      </c>
      <c r="X11" s="146" t="b">
        <f t="shared" si="4"/>
        <v>1</v>
      </c>
    </row>
    <row r="12" spans="1:24" s="146" customFormat="1" ht="102.75" customHeight="1">
      <c r="A12" s="135">
        <v>8</v>
      </c>
      <c r="B12" s="136" t="s">
        <v>101</v>
      </c>
      <c r="C12" s="137" t="s">
        <v>83</v>
      </c>
      <c r="D12" s="137" t="s">
        <v>103</v>
      </c>
      <c r="E12" s="138">
        <v>1700000</v>
      </c>
      <c r="F12" s="147">
        <v>1766813.69</v>
      </c>
      <c r="G12" s="147">
        <v>1304650.48</v>
      </c>
      <c r="H12" s="139" t="s">
        <v>32</v>
      </c>
      <c r="I12" s="148">
        <f t="shared" si="0"/>
        <v>169604.56</v>
      </c>
      <c r="J12" s="147">
        <v>169604.56</v>
      </c>
      <c r="K12" s="139" t="s">
        <v>33</v>
      </c>
      <c r="L12" s="140">
        <f>ROUND(G12*K12,2)+0.01</f>
        <v>39139.520000000004</v>
      </c>
      <c r="M12" s="147">
        <v>39139.519999999997</v>
      </c>
      <c r="N12" s="139" t="s">
        <v>13</v>
      </c>
      <c r="O12" s="149">
        <f t="shared" si="2"/>
        <v>195697.57</v>
      </c>
      <c r="P12" s="142" t="s">
        <v>18</v>
      </c>
      <c r="Q12" s="150">
        <f t="shared" si="3"/>
        <v>900208.83</v>
      </c>
      <c r="R12" s="139" t="s">
        <v>276</v>
      </c>
      <c r="S12" s="139" t="s">
        <v>277</v>
      </c>
      <c r="T12" s="170" t="s">
        <v>295</v>
      </c>
      <c r="U12" s="206" t="s">
        <v>336</v>
      </c>
      <c r="V12" s="212">
        <v>73946.11</v>
      </c>
      <c r="W12" s="212">
        <v>0</v>
      </c>
      <c r="X12" s="146" t="b">
        <f t="shared" si="4"/>
        <v>1</v>
      </c>
    </row>
    <row r="13" spans="1:24" s="146" customFormat="1" ht="66.75" customHeight="1">
      <c r="A13" s="135">
        <v>9</v>
      </c>
      <c r="B13" s="136" t="s">
        <v>80</v>
      </c>
      <c r="C13" s="137" t="s">
        <v>81</v>
      </c>
      <c r="D13" s="137" t="s">
        <v>301</v>
      </c>
      <c r="E13" s="147">
        <v>2000000</v>
      </c>
      <c r="F13" s="147">
        <v>1712208.05</v>
      </c>
      <c r="G13" s="147">
        <v>1712208.05</v>
      </c>
      <c r="H13" s="139" t="s">
        <v>32</v>
      </c>
      <c r="I13" s="148">
        <f t="shared" si="0"/>
        <v>222587.05</v>
      </c>
      <c r="J13" s="147">
        <v>222587.05</v>
      </c>
      <c r="K13" s="139" t="s">
        <v>30</v>
      </c>
      <c r="L13" s="140">
        <f t="shared" si="1"/>
        <v>34244.160000000003</v>
      </c>
      <c r="M13" s="147">
        <v>34244.160000000003</v>
      </c>
      <c r="N13" s="139" t="s">
        <v>72</v>
      </c>
      <c r="O13" s="149">
        <f t="shared" si="2"/>
        <v>376685.77</v>
      </c>
      <c r="P13" s="142" t="s">
        <v>76</v>
      </c>
      <c r="Q13" s="150">
        <f t="shared" si="3"/>
        <v>1078691.07</v>
      </c>
      <c r="R13" s="139" t="s">
        <v>297</v>
      </c>
      <c r="S13" s="139" t="s">
        <v>304</v>
      </c>
      <c r="T13" s="170" t="s">
        <v>341</v>
      </c>
      <c r="U13" s="206" t="s">
        <v>350</v>
      </c>
      <c r="V13" s="212">
        <v>0</v>
      </c>
      <c r="W13" s="212">
        <v>0</v>
      </c>
      <c r="X13" s="146" t="b">
        <f t="shared" si="4"/>
        <v>1</v>
      </c>
    </row>
    <row r="14" spans="1:24" s="127" customFormat="1" ht="69" customHeight="1">
      <c r="A14" s="171">
        <v>10</v>
      </c>
      <c r="B14" s="136" t="s">
        <v>121</v>
      </c>
      <c r="C14" s="137" t="s">
        <v>81</v>
      </c>
      <c r="D14" s="137" t="s">
        <v>296</v>
      </c>
      <c r="E14" s="138">
        <v>1800000</v>
      </c>
      <c r="F14" s="147">
        <v>1774801.61</v>
      </c>
      <c r="G14" s="147">
        <v>1774801.61</v>
      </c>
      <c r="H14" s="139" t="s">
        <v>19</v>
      </c>
      <c r="I14" s="148">
        <v>106220.24</v>
      </c>
      <c r="J14" s="21">
        <f>31000+11000+20000+10000+14161.99</f>
        <v>86161.99</v>
      </c>
      <c r="K14" s="139" t="s">
        <v>31</v>
      </c>
      <c r="L14" s="140">
        <v>160000</v>
      </c>
      <c r="M14" s="147">
        <f>60000+100000</f>
        <v>160000</v>
      </c>
      <c r="N14" s="139" t="s">
        <v>13</v>
      </c>
      <c r="O14" s="149">
        <f t="shared" si="2"/>
        <v>266220.24</v>
      </c>
      <c r="P14" s="142" t="s">
        <v>11</v>
      </c>
      <c r="Q14" s="150">
        <f t="shared" si="3"/>
        <v>1242361.1299999999</v>
      </c>
      <c r="R14" s="139" t="s">
        <v>297</v>
      </c>
      <c r="S14" s="139" t="s">
        <v>298</v>
      </c>
      <c r="T14" s="170" t="s">
        <v>341</v>
      </c>
      <c r="U14" s="205" t="s">
        <v>351</v>
      </c>
      <c r="V14" s="214"/>
      <c r="W14" s="214"/>
      <c r="X14" s="127" t="b">
        <f t="shared" si="4"/>
        <v>1</v>
      </c>
    </row>
    <row r="15" spans="1:24" s="146" customFormat="1" ht="67.5" customHeight="1">
      <c r="A15" s="135">
        <v>11</v>
      </c>
      <c r="B15" s="136" t="s">
        <v>68</v>
      </c>
      <c r="C15" s="137" t="s">
        <v>15</v>
      </c>
      <c r="D15" s="137" t="s">
        <v>255</v>
      </c>
      <c r="E15" s="147">
        <v>1000000</v>
      </c>
      <c r="F15" s="147">
        <v>1130862.58</v>
      </c>
      <c r="G15" s="147">
        <v>859455.7</v>
      </c>
      <c r="H15" s="139" t="s">
        <v>19</v>
      </c>
      <c r="I15" s="148">
        <f t="shared" si="0"/>
        <v>85945.57</v>
      </c>
      <c r="J15" s="147">
        <v>85945.57</v>
      </c>
      <c r="K15" s="139" t="s">
        <v>14</v>
      </c>
      <c r="L15" s="140">
        <f t="shared" si="1"/>
        <v>51567.34</v>
      </c>
      <c r="M15" s="147">
        <v>51567.34</v>
      </c>
      <c r="N15" s="139" t="s">
        <v>72</v>
      </c>
      <c r="O15" s="149">
        <f>ROUND(G15*N15,2)+0.01</f>
        <v>189080.26</v>
      </c>
      <c r="P15" s="142" t="s">
        <v>73</v>
      </c>
      <c r="Q15" s="150">
        <f t="shared" si="3"/>
        <v>532862.53</v>
      </c>
      <c r="R15" s="139" t="s">
        <v>278</v>
      </c>
      <c r="S15" s="139" t="s">
        <v>275</v>
      </c>
      <c r="T15" s="170" t="s">
        <v>295</v>
      </c>
      <c r="U15" s="206" t="s">
        <v>352</v>
      </c>
      <c r="V15" s="212">
        <v>43425.1</v>
      </c>
      <c r="W15" s="212">
        <v>0</v>
      </c>
      <c r="X15" s="146" t="b">
        <f t="shared" si="4"/>
        <v>1</v>
      </c>
    </row>
    <row r="16" spans="1:24" s="146" customFormat="1" ht="84" customHeight="1">
      <c r="A16" s="135">
        <v>12</v>
      </c>
      <c r="B16" s="136" t="s">
        <v>118</v>
      </c>
      <c r="C16" s="137" t="s">
        <v>15</v>
      </c>
      <c r="D16" s="137" t="s">
        <v>256</v>
      </c>
      <c r="E16" s="138">
        <v>1100000</v>
      </c>
      <c r="F16" s="147">
        <v>1028024.22</v>
      </c>
      <c r="G16" s="147">
        <v>925221.81</v>
      </c>
      <c r="H16" s="139" t="s">
        <v>32</v>
      </c>
      <c r="I16" s="148">
        <f t="shared" si="0"/>
        <v>120278.84</v>
      </c>
      <c r="J16" s="147">
        <v>120278.84</v>
      </c>
      <c r="K16" s="139" t="s">
        <v>30</v>
      </c>
      <c r="L16" s="140">
        <f>ROUND(G16*K16,2)-0.01</f>
        <v>18504.43</v>
      </c>
      <c r="M16" s="147">
        <v>18504.43</v>
      </c>
      <c r="N16" s="139" t="s">
        <v>13</v>
      </c>
      <c r="O16" s="149">
        <f>ROUND(G16*N16,2)</f>
        <v>138783.26999999999</v>
      </c>
      <c r="P16" s="142" t="s">
        <v>11</v>
      </c>
      <c r="Q16" s="150">
        <f t="shared" si="3"/>
        <v>647655.27</v>
      </c>
      <c r="R16" s="139" t="s">
        <v>279</v>
      </c>
      <c r="S16" s="139" t="s">
        <v>280</v>
      </c>
      <c r="T16" s="170" t="s">
        <v>295</v>
      </c>
      <c r="U16" s="206" t="s">
        <v>337</v>
      </c>
      <c r="V16" s="212">
        <v>15420.36</v>
      </c>
      <c r="W16" s="212">
        <v>0</v>
      </c>
      <c r="X16" s="146" t="b">
        <f t="shared" si="4"/>
        <v>1</v>
      </c>
    </row>
    <row r="17" spans="1:24" s="146" customFormat="1" ht="102" customHeight="1">
      <c r="A17" s="171">
        <v>13</v>
      </c>
      <c r="B17" s="136" t="s">
        <v>132</v>
      </c>
      <c r="C17" s="137" t="s">
        <v>15</v>
      </c>
      <c r="D17" s="137" t="s">
        <v>257</v>
      </c>
      <c r="E17" s="138">
        <v>1000000</v>
      </c>
      <c r="F17" s="147">
        <v>1029554.72</v>
      </c>
      <c r="G17" s="147">
        <v>1003815.87</v>
      </c>
      <c r="H17" s="139" t="s">
        <v>19</v>
      </c>
      <c r="I17" s="148">
        <v>51610.54</v>
      </c>
      <c r="J17" s="147">
        <v>51610.54</v>
      </c>
      <c r="K17" s="139" t="s">
        <v>14</v>
      </c>
      <c r="L17" s="140">
        <v>109000</v>
      </c>
      <c r="M17" s="147">
        <f>50000+59000</f>
        <v>109000</v>
      </c>
      <c r="N17" s="139" t="s">
        <v>13</v>
      </c>
      <c r="O17" s="149">
        <f t="shared" si="2"/>
        <v>150572.38</v>
      </c>
      <c r="P17" s="142" t="s">
        <v>18</v>
      </c>
      <c r="Q17" s="150">
        <f t="shared" si="3"/>
        <v>692632.95</v>
      </c>
      <c r="R17" s="139" t="s">
        <v>281</v>
      </c>
      <c r="S17" s="139" t="s">
        <v>280</v>
      </c>
      <c r="T17" s="170" t="s">
        <v>295</v>
      </c>
      <c r="U17" s="205" t="s">
        <v>353</v>
      </c>
      <c r="V17" s="212">
        <v>6789.46</v>
      </c>
      <c r="W17" s="212">
        <v>0</v>
      </c>
      <c r="X17" s="146" t="b">
        <f t="shared" si="4"/>
        <v>1</v>
      </c>
    </row>
    <row r="18" spans="1:24" s="146" customFormat="1" ht="68.25" customHeight="1">
      <c r="A18" s="135">
        <v>14</v>
      </c>
      <c r="B18" s="136" t="s">
        <v>123</v>
      </c>
      <c r="C18" s="137" t="s">
        <v>113</v>
      </c>
      <c r="D18" s="137"/>
      <c r="E18" s="147">
        <v>1500000</v>
      </c>
      <c r="F18" s="147">
        <v>1530603.02</v>
      </c>
      <c r="G18" s="147">
        <v>1469378.83</v>
      </c>
      <c r="H18" s="139" t="s">
        <v>19</v>
      </c>
      <c r="I18" s="148">
        <f>ROUND(G18*H18,2)</f>
        <v>146937.88</v>
      </c>
      <c r="J18" s="147">
        <v>146937.88</v>
      </c>
      <c r="K18" s="139" t="s">
        <v>31</v>
      </c>
      <c r="L18" s="140">
        <f t="shared" si="1"/>
        <v>73468.94</v>
      </c>
      <c r="M18" s="147">
        <v>73468.94</v>
      </c>
      <c r="N18" s="139" t="s">
        <v>13</v>
      </c>
      <c r="O18" s="149">
        <f>ROUND(G18*N18,2)+0.01</f>
        <v>220406.83000000002</v>
      </c>
      <c r="P18" s="142" t="s">
        <v>11</v>
      </c>
      <c r="Q18" s="150">
        <f t="shared" si="3"/>
        <v>1028565.18</v>
      </c>
      <c r="R18" s="139" t="s">
        <v>310</v>
      </c>
      <c r="S18" s="139" t="s">
        <v>311</v>
      </c>
      <c r="T18" s="170" t="s">
        <v>341</v>
      </c>
      <c r="U18" s="206" t="s">
        <v>354</v>
      </c>
      <c r="V18" s="212">
        <v>9183.6299999999992</v>
      </c>
      <c r="W18" s="212">
        <v>0</v>
      </c>
      <c r="X18" s="146" t="b">
        <f t="shared" si="4"/>
        <v>1</v>
      </c>
    </row>
    <row r="19" spans="1:24" s="146" customFormat="1" ht="132" customHeight="1">
      <c r="A19" s="135">
        <v>15</v>
      </c>
      <c r="B19" s="136" t="s">
        <v>112</v>
      </c>
      <c r="C19" s="137" t="s">
        <v>113</v>
      </c>
      <c r="D19" s="137"/>
      <c r="E19" s="138">
        <v>700000</v>
      </c>
      <c r="F19" s="147">
        <v>682006.24</v>
      </c>
      <c r="G19" s="147">
        <v>668366.11</v>
      </c>
      <c r="H19" s="139" t="s">
        <v>19</v>
      </c>
      <c r="I19" s="148">
        <f>ROUND(G19*H19,2)</f>
        <v>66836.61</v>
      </c>
      <c r="J19" s="147">
        <v>66836.61</v>
      </c>
      <c r="K19" s="139" t="s">
        <v>31</v>
      </c>
      <c r="L19" s="140">
        <f>ROUND(G19*K19,2)</f>
        <v>33418.31</v>
      </c>
      <c r="M19" s="147">
        <v>33418.31</v>
      </c>
      <c r="N19" s="139" t="s">
        <v>13</v>
      </c>
      <c r="O19" s="149">
        <f>ROUND(G19*N19,2)-0.01</f>
        <v>100254.91</v>
      </c>
      <c r="P19" s="142" t="s">
        <v>11</v>
      </c>
      <c r="Q19" s="150">
        <f t="shared" si="3"/>
        <v>467856.28</v>
      </c>
      <c r="R19" s="139" t="s">
        <v>310</v>
      </c>
      <c r="S19" s="139" t="s">
        <v>311</v>
      </c>
      <c r="T19" s="170" t="s">
        <v>341</v>
      </c>
      <c r="U19" s="206" t="s">
        <v>338</v>
      </c>
      <c r="V19" s="212">
        <v>4745.08</v>
      </c>
      <c r="W19" s="212">
        <v>0</v>
      </c>
      <c r="X19" s="146" t="b">
        <f t="shared" si="4"/>
        <v>1</v>
      </c>
    </row>
    <row r="20" spans="1:24" s="146" customFormat="1" ht="54.75" customHeight="1">
      <c r="A20" s="135">
        <v>16</v>
      </c>
      <c r="B20" s="136" t="s">
        <v>124</v>
      </c>
      <c r="C20" s="137" t="s">
        <v>125</v>
      </c>
      <c r="D20" s="137" t="s">
        <v>258</v>
      </c>
      <c r="E20" s="147">
        <v>410905</v>
      </c>
      <c r="F20" s="147">
        <v>236477.73</v>
      </c>
      <c r="G20" s="147">
        <v>197822.67</v>
      </c>
      <c r="H20" s="139" t="s">
        <v>20</v>
      </c>
      <c r="I20" s="148">
        <f>ROUND(G20*H20,2)+0.01</f>
        <v>35608.090000000004</v>
      </c>
      <c r="J20" s="147">
        <v>35608.089999999997</v>
      </c>
      <c r="K20" s="139" t="s">
        <v>30</v>
      </c>
      <c r="L20" s="140">
        <f>ROUND(G20*K20,2)-0.01</f>
        <v>3956.4399999999996</v>
      </c>
      <c r="M20" s="147">
        <v>3956.45</v>
      </c>
      <c r="N20" s="139" t="s">
        <v>13</v>
      </c>
      <c r="O20" s="149">
        <f t="shared" si="2"/>
        <v>29673.4</v>
      </c>
      <c r="P20" s="142" t="s">
        <v>22</v>
      </c>
      <c r="Q20" s="150">
        <f t="shared" si="3"/>
        <v>128584.74</v>
      </c>
      <c r="R20" s="139" t="s">
        <v>282</v>
      </c>
      <c r="S20" s="139" t="s">
        <v>268</v>
      </c>
      <c r="T20" s="170" t="s">
        <v>295</v>
      </c>
      <c r="U20" s="206" t="s">
        <v>339</v>
      </c>
      <c r="V20" s="212">
        <v>7731.01</v>
      </c>
      <c r="W20" s="212">
        <v>0</v>
      </c>
      <c r="X20" s="146" t="b">
        <f t="shared" si="4"/>
        <v>1</v>
      </c>
    </row>
    <row r="21" spans="1:24" s="127" customFormat="1" ht="138" customHeight="1">
      <c r="A21" s="135">
        <v>17</v>
      </c>
      <c r="B21" s="136" t="s">
        <v>122</v>
      </c>
      <c r="C21" s="137" t="s">
        <v>70</v>
      </c>
      <c r="D21" s="137" t="s">
        <v>305</v>
      </c>
      <c r="E21" s="147">
        <v>1500000</v>
      </c>
      <c r="F21" s="147">
        <v>1524021.91</v>
      </c>
      <c r="G21" s="147">
        <v>1386859.53</v>
      </c>
      <c r="H21" s="139" t="s">
        <v>32</v>
      </c>
      <c r="I21" s="148">
        <v>100000</v>
      </c>
      <c r="J21" s="147">
        <v>100000</v>
      </c>
      <c r="K21" s="139" t="s">
        <v>30</v>
      </c>
      <c r="L21" s="140">
        <v>108028.93</v>
      </c>
      <c r="M21" s="147">
        <v>108028.93</v>
      </c>
      <c r="N21" s="139" t="s">
        <v>13</v>
      </c>
      <c r="O21" s="149">
        <f t="shared" si="2"/>
        <v>208028.93</v>
      </c>
      <c r="P21" s="142" t="s">
        <v>11</v>
      </c>
      <c r="Q21" s="150">
        <f>ROUND(G21*P21,2)</f>
        <v>970801.67</v>
      </c>
      <c r="R21" s="139" t="s">
        <v>270</v>
      </c>
      <c r="S21" s="139" t="s">
        <v>306</v>
      </c>
      <c r="T21" s="170" t="s">
        <v>341</v>
      </c>
      <c r="U21" s="205"/>
      <c r="V21" s="214">
        <v>0</v>
      </c>
      <c r="W21" s="214">
        <v>20574.36</v>
      </c>
      <c r="X21" s="127" t="b">
        <f t="shared" si="4"/>
        <v>1</v>
      </c>
    </row>
    <row r="22" spans="1:24" s="146" customFormat="1" ht="120" customHeight="1">
      <c r="A22" s="135">
        <v>18</v>
      </c>
      <c r="B22" s="136" t="s">
        <v>335</v>
      </c>
      <c r="C22" s="137" t="s">
        <v>70</v>
      </c>
      <c r="D22" s="137" t="s">
        <v>307</v>
      </c>
      <c r="E22" s="147">
        <v>3000000</v>
      </c>
      <c r="F22" s="147">
        <f>2323219.11+689450.35</f>
        <v>3012669.46</v>
      </c>
      <c r="G22" s="147">
        <v>2545705.61</v>
      </c>
      <c r="H22" s="139" t="s">
        <v>19</v>
      </c>
      <c r="I22" s="148">
        <f t="shared" si="0"/>
        <v>254570.56</v>
      </c>
      <c r="J22" s="147">
        <v>254570.56</v>
      </c>
      <c r="K22" s="139" t="s">
        <v>31</v>
      </c>
      <c r="L22" s="140">
        <f>ROUND(G22*K22,2)-0.07</f>
        <v>127285.20999999999</v>
      </c>
      <c r="M22" s="147">
        <v>127285.21</v>
      </c>
      <c r="N22" s="139" t="s">
        <v>13</v>
      </c>
      <c r="O22" s="149">
        <f>ROUND(G22*N22,2)+0.07</f>
        <v>381855.91000000003</v>
      </c>
      <c r="P22" s="142" t="s">
        <v>11</v>
      </c>
      <c r="Q22" s="150">
        <f t="shared" si="3"/>
        <v>1781993.93</v>
      </c>
      <c r="R22" s="139" t="s">
        <v>270</v>
      </c>
      <c r="S22" s="139" t="s">
        <v>308</v>
      </c>
      <c r="T22" s="170" t="s">
        <v>341</v>
      </c>
      <c r="U22" s="206" t="s">
        <v>355</v>
      </c>
      <c r="V22" s="212">
        <v>70044.58</v>
      </c>
      <c r="W22" s="212">
        <v>0</v>
      </c>
      <c r="X22" s="146" t="b">
        <f t="shared" si="4"/>
        <v>1</v>
      </c>
    </row>
    <row r="23" spans="1:24" s="127" customFormat="1" ht="119.25" customHeight="1">
      <c r="A23" s="135">
        <v>19</v>
      </c>
      <c r="B23" s="136" t="s">
        <v>85</v>
      </c>
      <c r="C23" s="137" t="s">
        <v>86</v>
      </c>
      <c r="D23" s="137"/>
      <c r="E23" s="147">
        <v>4000000</v>
      </c>
      <c r="F23" s="147">
        <v>3982140.28</v>
      </c>
      <c r="G23" s="147">
        <v>3902497.48</v>
      </c>
      <c r="H23" s="139" t="s">
        <v>32</v>
      </c>
      <c r="I23" s="148">
        <f t="shared" si="0"/>
        <v>507324.67</v>
      </c>
      <c r="J23" s="147">
        <v>507324.67</v>
      </c>
      <c r="K23" s="139" t="s">
        <v>30</v>
      </c>
      <c r="L23" s="140">
        <f t="shared" si="1"/>
        <v>78049.95</v>
      </c>
      <c r="M23" s="147">
        <v>78049.95</v>
      </c>
      <c r="N23" s="139" t="s">
        <v>87</v>
      </c>
      <c r="O23" s="149">
        <f>ROUND(G23*N23,2)</f>
        <v>1521974.02</v>
      </c>
      <c r="P23" s="142" t="s">
        <v>88</v>
      </c>
      <c r="Q23" s="150">
        <f t="shared" si="3"/>
        <v>1795148.84</v>
      </c>
      <c r="R23" s="139" t="s">
        <v>309</v>
      </c>
      <c r="S23" s="139" t="s">
        <v>308</v>
      </c>
      <c r="T23" s="170" t="s">
        <v>341</v>
      </c>
      <c r="U23" s="205"/>
      <c r="V23" s="214">
        <v>0</v>
      </c>
      <c r="W23" s="214">
        <v>11946.43</v>
      </c>
      <c r="X23" s="127" t="b">
        <f t="shared" si="4"/>
        <v>1</v>
      </c>
    </row>
    <row r="24" spans="1:24" ht="87" customHeight="1">
      <c r="A24" s="135">
        <v>20</v>
      </c>
      <c r="B24" s="136" t="s">
        <v>93</v>
      </c>
      <c r="C24" s="137" t="s">
        <v>81</v>
      </c>
      <c r="D24" s="137" t="s">
        <v>302</v>
      </c>
      <c r="E24" s="138">
        <v>1000000</v>
      </c>
      <c r="F24" s="147">
        <v>1151039.3400000001</v>
      </c>
      <c r="G24" s="147">
        <v>1151039.3400000001</v>
      </c>
      <c r="H24" s="139" t="s">
        <v>20</v>
      </c>
      <c r="I24" s="148">
        <f t="shared" si="0"/>
        <v>207187.08</v>
      </c>
      <c r="J24" s="15">
        <v>88500</v>
      </c>
      <c r="K24" s="139" t="s">
        <v>30</v>
      </c>
      <c r="L24" s="140">
        <f t="shared" si="1"/>
        <v>23020.79</v>
      </c>
      <c r="M24" s="15"/>
      <c r="N24" s="139" t="s">
        <v>72</v>
      </c>
      <c r="O24" s="149">
        <f t="shared" si="2"/>
        <v>253228.65</v>
      </c>
      <c r="P24" s="142" t="s">
        <v>94</v>
      </c>
      <c r="Q24" s="150">
        <f t="shared" si="3"/>
        <v>667602.81999999995</v>
      </c>
      <c r="R24" s="139" t="s">
        <v>297</v>
      </c>
      <c r="S24" s="139" t="s">
        <v>303</v>
      </c>
      <c r="T24" s="170" t="s">
        <v>341</v>
      </c>
      <c r="U24" s="205"/>
      <c r="V24" s="214"/>
      <c r="W24" s="214"/>
      <c r="X24" s="1" t="b">
        <f t="shared" si="4"/>
        <v>1</v>
      </c>
    </row>
    <row r="25" spans="1:24" s="127" customFormat="1" ht="64.5" customHeight="1">
      <c r="A25" s="135">
        <v>21</v>
      </c>
      <c r="B25" s="136" t="s">
        <v>95</v>
      </c>
      <c r="C25" s="137" t="s">
        <v>96</v>
      </c>
      <c r="D25" s="137" t="s">
        <v>290</v>
      </c>
      <c r="E25" s="138">
        <v>3000000</v>
      </c>
      <c r="F25" s="147">
        <v>3214978.97</v>
      </c>
      <c r="G25" s="147">
        <v>2604133.15</v>
      </c>
      <c r="H25" s="139" t="s">
        <v>32</v>
      </c>
      <c r="I25" s="148">
        <f t="shared" si="0"/>
        <v>338537.31</v>
      </c>
      <c r="J25" s="147">
        <v>338537.31</v>
      </c>
      <c r="K25" s="139" t="s">
        <v>30</v>
      </c>
      <c r="L25" s="140">
        <f t="shared" si="1"/>
        <v>52082.66</v>
      </c>
      <c r="M25" s="147">
        <v>52082.66</v>
      </c>
      <c r="N25" s="139" t="s">
        <v>97</v>
      </c>
      <c r="O25" s="149">
        <f t="shared" si="2"/>
        <v>963529.27</v>
      </c>
      <c r="P25" s="142" t="s">
        <v>98</v>
      </c>
      <c r="Q25" s="150">
        <f>ROUND(G25*P25,2)</f>
        <v>1249983.9099999999</v>
      </c>
      <c r="R25" s="139" t="s">
        <v>281</v>
      </c>
      <c r="S25" s="139" t="s">
        <v>291</v>
      </c>
      <c r="T25" s="170" t="s">
        <v>341</v>
      </c>
      <c r="U25" s="205"/>
      <c r="V25" s="214">
        <v>0</v>
      </c>
      <c r="W25" s="214">
        <v>91626.880000000005</v>
      </c>
      <c r="X25" s="127" t="b">
        <f t="shared" si="4"/>
        <v>1</v>
      </c>
    </row>
    <row r="26" spans="1:24" s="127" customFormat="1" ht="86.25" customHeight="1">
      <c r="A26" s="135">
        <v>22</v>
      </c>
      <c r="B26" s="136" t="s">
        <v>107</v>
      </c>
      <c r="C26" s="137" t="s">
        <v>108</v>
      </c>
      <c r="D26" s="137" t="s">
        <v>259</v>
      </c>
      <c r="E26" s="138">
        <v>4000000</v>
      </c>
      <c r="F26" s="147">
        <v>3685895.29</v>
      </c>
      <c r="G26" s="147">
        <v>2952090</v>
      </c>
      <c r="H26" s="139" t="s">
        <v>32</v>
      </c>
      <c r="I26" s="148">
        <f t="shared" si="0"/>
        <v>383771.7</v>
      </c>
      <c r="J26" s="147">
        <v>383771.7</v>
      </c>
      <c r="K26" s="139" t="s">
        <v>30</v>
      </c>
      <c r="L26" s="140">
        <f t="shared" si="1"/>
        <v>59041.8</v>
      </c>
      <c r="M26" s="147">
        <v>59041.8</v>
      </c>
      <c r="N26" s="139" t="s">
        <v>72</v>
      </c>
      <c r="O26" s="149">
        <f t="shared" si="2"/>
        <v>649459.80000000005</v>
      </c>
      <c r="P26" s="142" t="s">
        <v>76</v>
      </c>
      <c r="Q26" s="150">
        <f t="shared" si="3"/>
        <v>1859816.7</v>
      </c>
      <c r="R26" s="139" t="s">
        <v>283</v>
      </c>
      <c r="S26" s="139" t="s">
        <v>284</v>
      </c>
      <c r="T26" s="170" t="s">
        <v>341</v>
      </c>
      <c r="U26" s="205"/>
      <c r="V26" s="214">
        <v>0</v>
      </c>
      <c r="W26" s="214">
        <v>110070.8</v>
      </c>
      <c r="X26" s="127" t="b">
        <f t="shared" si="4"/>
        <v>1</v>
      </c>
    </row>
    <row r="27" spans="1:24" s="146" customFormat="1" ht="87.75" customHeight="1">
      <c r="A27" s="135">
        <v>23</v>
      </c>
      <c r="B27" s="136" t="s">
        <v>117</v>
      </c>
      <c r="C27" s="137" t="s">
        <v>108</v>
      </c>
      <c r="D27" s="137" t="s">
        <v>260</v>
      </c>
      <c r="E27" s="138">
        <v>400000</v>
      </c>
      <c r="F27" s="147">
        <v>394558.89</v>
      </c>
      <c r="G27" s="147">
        <v>380749.36</v>
      </c>
      <c r="H27" s="139" t="s">
        <v>13</v>
      </c>
      <c r="I27" s="148">
        <f>ROUND(G27*H27,2)-0.01</f>
        <v>57112.39</v>
      </c>
      <c r="J27" s="147">
        <v>57112.39</v>
      </c>
      <c r="K27" s="139" t="s">
        <v>30</v>
      </c>
      <c r="L27" s="140">
        <f t="shared" si="1"/>
        <v>7614.99</v>
      </c>
      <c r="M27" s="147">
        <v>7614.99</v>
      </c>
      <c r="N27" s="139" t="s">
        <v>72</v>
      </c>
      <c r="O27" s="149">
        <f>ROUND(G27*N27,2)+0.01</f>
        <v>83764.87</v>
      </c>
      <c r="P27" s="142" t="s">
        <v>79</v>
      </c>
      <c r="Q27" s="150">
        <f t="shared" si="3"/>
        <v>232257.11</v>
      </c>
      <c r="R27" s="139" t="s">
        <v>281</v>
      </c>
      <c r="S27" s="139" t="s">
        <v>285</v>
      </c>
      <c r="T27" s="170" t="s">
        <v>295</v>
      </c>
      <c r="U27" s="205"/>
      <c r="V27" s="212">
        <v>2347.62</v>
      </c>
      <c r="W27" s="212">
        <v>0</v>
      </c>
      <c r="X27" s="146" t="b">
        <f t="shared" si="4"/>
        <v>1</v>
      </c>
    </row>
    <row r="28" spans="1:24" s="146" customFormat="1" ht="87.75" customHeight="1">
      <c r="A28" s="135">
        <v>24</v>
      </c>
      <c r="B28" s="136" t="s">
        <v>99</v>
      </c>
      <c r="C28" s="137" t="s">
        <v>100</v>
      </c>
      <c r="D28" s="137" t="s">
        <v>261</v>
      </c>
      <c r="E28" s="138">
        <v>500000</v>
      </c>
      <c r="F28" s="147">
        <v>534779.44999999995</v>
      </c>
      <c r="G28" s="147">
        <v>534779.44999999995</v>
      </c>
      <c r="H28" s="139" t="s">
        <v>19</v>
      </c>
      <c r="I28" s="148">
        <f t="shared" si="0"/>
        <v>53477.95</v>
      </c>
      <c r="J28" s="147">
        <f>10216.92+30000+13261.03</f>
        <v>53477.95</v>
      </c>
      <c r="K28" s="139" t="s">
        <v>31</v>
      </c>
      <c r="L28" s="140">
        <f t="shared" si="1"/>
        <v>26738.97</v>
      </c>
      <c r="M28" s="147">
        <v>26738.97</v>
      </c>
      <c r="N28" s="139" t="s">
        <v>72</v>
      </c>
      <c r="O28" s="149">
        <f t="shared" si="2"/>
        <v>117651.48</v>
      </c>
      <c r="P28" s="142" t="s">
        <v>76</v>
      </c>
      <c r="Q28" s="150">
        <f t="shared" si="3"/>
        <v>336911.05</v>
      </c>
      <c r="R28" s="139" t="s">
        <v>286</v>
      </c>
      <c r="S28" s="139" t="s">
        <v>277</v>
      </c>
      <c r="T28" s="170" t="s">
        <v>295</v>
      </c>
      <c r="U28" s="205" t="s">
        <v>356</v>
      </c>
      <c r="V28" s="214">
        <v>0</v>
      </c>
      <c r="W28" s="214">
        <v>0</v>
      </c>
      <c r="X28" s="146" t="b">
        <f t="shared" si="4"/>
        <v>1</v>
      </c>
    </row>
    <row r="29" spans="1:24" s="110" customFormat="1" ht="120.75" customHeight="1">
      <c r="A29" s="135">
        <v>25</v>
      </c>
      <c r="B29" s="136" t="s">
        <v>138</v>
      </c>
      <c r="C29" s="137" t="s">
        <v>100</v>
      </c>
      <c r="D29" s="137" t="s">
        <v>262</v>
      </c>
      <c r="E29" s="138">
        <v>4000000</v>
      </c>
      <c r="F29" s="147">
        <v>3999277</v>
      </c>
      <c r="G29" s="147">
        <v>3999277</v>
      </c>
      <c r="H29" s="139" t="s">
        <v>32</v>
      </c>
      <c r="I29" s="148">
        <f t="shared" si="0"/>
        <v>519906.01</v>
      </c>
      <c r="J29" s="147">
        <v>519906.01</v>
      </c>
      <c r="K29" s="139" t="s">
        <v>30</v>
      </c>
      <c r="L29" s="140">
        <f t="shared" si="1"/>
        <v>79985.539999999994</v>
      </c>
      <c r="M29" s="147">
        <v>79985.539999999994</v>
      </c>
      <c r="N29" s="139" t="s">
        <v>72</v>
      </c>
      <c r="O29" s="149">
        <f t="shared" si="2"/>
        <v>879840.94</v>
      </c>
      <c r="P29" s="142" t="s">
        <v>76</v>
      </c>
      <c r="Q29" s="150">
        <f t="shared" si="3"/>
        <v>2519544.5099999998</v>
      </c>
      <c r="R29" s="139" t="s">
        <v>287</v>
      </c>
      <c r="S29" s="139" t="s">
        <v>284</v>
      </c>
      <c r="T29" s="170" t="s">
        <v>342</v>
      </c>
      <c r="U29" s="205"/>
      <c r="V29" s="214">
        <v>0</v>
      </c>
      <c r="W29" s="214">
        <v>0</v>
      </c>
      <c r="X29" s="110" t="b">
        <f t="shared" si="4"/>
        <v>1</v>
      </c>
    </row>
    <row r="30" spans="1:24" s="146" customFormat="1" ht="99.75" customHeight="1">
      <c r="A30" s="135">
        <v>26</v>
      </c>
      <c r="B30" s="136" t="s">
        <v>114</v>
      </c>
      <c r="C30" s="137" t="s">
        <v>115</v>
      </c>
      <c r="D30" s="137" t="s">
        <v>292</v>
      </c>
      <c r="E30" s="138">
        <v>1500000</v>
      </c>
      <c r="F30" s="147">
        <v>1439919.28</v>
      </c>
      <c r="G30" s="147">
        <v>1439919.28</v>
      </c>
      <c r="H30" s="139" t="s">
        <v>32</v>
      </c>
      <c r="I30" s="148">
        <v>145987.89000000001</v>
      </c>
      <c r="J30" s="147">
        <v>145987.89000000001</v>
      </c>
      <c r="K30" s="139" t="s">
        <v>30</v>
      </c>
      <c r="L30" s="140">
        <v>70000</v>
      </c>
      <c r="M30" s="138">
        <v>70000</v>
      </c>
      <c r="N30" s="139" t="s">
        <v>72</v>
      </c>
      <c r="O30" s="149">
        <f t="shared" si="2"/>
        <v>316782.24</v>
      </c>
      <c r="P30" s="142" t="s">
        <v>76</v>
      </c>
      <c r="Q30" s="150">
        <f t="shared" si="3"/>
        <v>907149.15</v>
      </c>
      <c r="R30" s="139" t="s">
        <v>283</v>
      </c>
      <c r="S30" s="139" t="s">
        <v>294</v>
      </c>
      <c r="T30" s="170" t="s">
        <v>342</v>
      </c>
      <c r="U30" s="206" t="s">
        <v>357</v>
      </c>
      <c r="V30" s="212">
        <v>12.11</v>
      </c>
      <c r="W30" s="212">
        <v>0</v>
      </c>
      <c r="X30" s="146" t="b">
        <f t="shared" si="4"/>
        <v>1</v>
      </c>
    </row>
    <row r="31" spans="1:24" s="146" customFormat="1" ht="100.5" customHeight="1">
      <c r="A31" s="171">
        <v>27</v>
      </c>
      <c r="B31" s="136" t="s">
        <v>116</v>
      </c>
      <c r="C31" s="137" t="s">
        <v>100</v>
      </c>
      <c r="D31" s="137" t="s">
        <v>263</v>
      </c>
      <c r="E31" s="138">
        <v>3000000</v>
      </c>
      <c r="F31" s="147">
        <v>3190833.15</v>
      </c>
      <c r="G31" s="147">
        <v>3174878.98</v>
      </c>
      <c r="H31" s="139" t="s">
        <v>13</v>
      </c>
      <c r="I31" s="148">
        <f>ROUND(G31*H31,2)-0.01</f>
        <v>476231.83999999997</v>
      </c>
      <c r="J31" s="147">
        <v>476231.84</v>
      </c>
      <c r="K31" s="139" t="s">
        <v>30</v>
      </c>
      <c r="L31" s="140">
        <f t="shared" si="1"/>
        <v>63497.58</v>
      </c>
      <c r="M31" s="147">
        <v>63497.58</v>
      </c>
      <c r="N31" s="139" t="s">
        <v>20</v>
      </c>
      <c r="O31" s="149">
        <f t="shared" si="2"/>
        <v>571478.22</v>
      </c>
      <c r="P31" s="172" t="s">
        <v>22</v>
      </c>
      <c r="Q31" s="150">
        <f t="shared" si="3"/>
        <v>2063671.34</v>
      </c>
      <c r="R31" s="139" t="s">
        <v>279</v>
      </c>
      <c r="S31" s="139" t="s">
        <v>277</v>
      </c>
      <c r="T31" s="170" t="s">
        <v>342</v>
      </c>
      <c r="U31" s="205"/>
      <c r="V31" s="212">
        <v>2712.21</v>
      </c>
      <c r="W31" s="212">
        <v>0</v>
      </c>
      <c r="X31" s="146" t="b">
        <f t="shared" si="4"/>
        <v>1</v>
      </c>
    </row>
    <row r="32" spans="1:24" ht="65.25" customHeight="1">
      <c r="A32" s="135">
        <v>28</v>
      </c>
      <c r="B32" s="136" t="s">
        <v>102</v>
      </c>
      <c r="C32" s="137"/>
      <c r="D32" s="137" t="s">
        <v>103</v>
      </c>
      <c r="E32" s="138">
        <v>6500000</v>
      </c>
      <c r="F32" s="147">
        <v>6500063.8399999999</v>
      </c>
      <c r="G32" s="147">
        <v>6207560.96</v>
      </c>
      <c r="H32" s="139" t="s">
        <v>104</v>
      </c>
      <c r="I32" s="148">
        <f t="shared" si="0"/>
        <v>1241512.19</v>
      </c>
      <c r="J32" s="147">
        <v>1241512.19</v>
      </c>
      <c r="K32" s="139" t="s">
        <v>31</v>
      </c>
      <c r="L32" s="140">
        <f t="shared" si="1"/>
        <v>310378.05</v>
      </c>
      <c r="M32" s="147">
        <v>310378.05</v>
      </c>
      <c r="N32" s="139" t="s">
        <v>105</v>
      </c>
      <c r="O32" s="149">
        <f t="shared" si="2"/>
        <v>1551890.24</v>
      </c>
      <c r="P32" s="142" t="s">
        <v>106</v>
      </c>
      <c r="Q32" s="150">
        <f t="shared" si="3"/>
        <v>3103780.48</v>
      </c>
      <c r="R32" s="157"/>
      <c r="S32" s="157"/>
      <c r="T32" s="170" t="s">
        <v>341</v>
      </c>
      <c r="U32" s="205"/>
      <c r="V32" s="214">
        <v>0</v>
      </c>
      <c r="W32" s="214">
        <v>73125.72</v>
      </c>
      <c r="X32" s="1" t="b">
        <f t="shared" si="4"/>
        <v>1</v>
      </c>
    </row>
    <row r="33" spans="1:24" s="146" customFormat="1" ht="100.5" customHeight="1">
      <c r="A33" s="171">
        <v>29</v>
      </c>
      <c r="B33" s="136" t="s">
        <v>248</v>
      </c>
      <c r="C33" s="137" t="s">
        <v>74</v>
      </c>
      <c r="D33" s="137" t="s">
        <v>264</v>
      </c>
      <c r="E33" s="138">
        <v>1500000</v>
      </c>
      <c r="F33" s="147">
        <v>1510717.37</v>
      </c>
      <c r="G33" s="147">
        <v>877065.22</v>
      </c>
      <c r="H33" s="139" t="s">
        <v>32</v>
      </c>
      <c r="I33" s="148">
        <f>ROUND(G33*H33,2)-0.06</f>
        <v>114018.42</v>
      </c>
      <c r="J33" s="147">
        <v>114018.42</v>
      </c>
      <c r="K33" s="139" t="s">
        <v>30</v>
      </c>
      <c r="L33" s="140">
        <f>ROUND(G33*K33,2)+0.07</f>
        <v>17541.37</v>
      </c>
      <c r="M33" s="147">
        <v>17541.37</v>
      </c>
      <c r="N33" s="139" t="s">
        <v>13</v>
      </c>
      <c r="O33" s="149">
        <f>ROUND(G33*N33,2)</f>
        <v>131559.78</v>
      </c>
      <c r="P33" s="172" t="s">
        <v>11</v>
      </c>
      <c r="Q33" s="150">
        <f>ROUND(G33*P33,2)</f>
        <v>613945.65</v>
      </c>
      <c r="R33" s="139" t="s">
        <v>288</v>
      </c>
      <c r="S33" s="139" t="s">
        <v>289</v>
      </c>
      <c r="T33" s="170" t="s">
        <v>295</v>
      </c>
      <c r="U33" s="206" t="s">
        <v>358</v>
      </c>
      <c r="V33" s="212">
        <v>95047.89</v>
      </c>
      <c r="W33" s="212">
        <v>0</v>
      </c>
      <c r="X33" s="146" t="b">
        <f t="shared" si="4"/>
        <v>1</v>
      </c>
    </row>
    <row r="34" spans="1:24" s="146" customFormat="1" ht="55.5" customHeight="1">
      <c r="A34" s="135">
        <v>30</v>
      </c>
      <c r="B34" s="136" t="s">
        <v>90</v>
      </c>
      <c r="C34" s="137" t="s">
        <v>299</v>
      </c>
      <c r="D34" s="137" t="s">
        <v>103</v>
      </c>
      <c r="E34" s="138">
        <v>300000</v>
      </c>
      <c r="F34" s="147">
        <v>291068.84999999998</v>
      </c>
      <c r="G34" s="147">
        <v>291068.84999999998</v>
      </c>
      <c r="H34" s="139" t="s">
        <v>32</v>
      </c>
      <c r="I34" s="148">
        <f t="shared" si="0"/>
        <v>37838.949999999997</v>
      </c>
      <c r="J34" s="147">
        <v>37838.949999999997</v>
      </c>
      <c r="K34" s="139" t="s">
        <v>30</v>
      </c>
      <c r="L34" s="148">
        <f t="shared" si="1"/>
        <v>5821.38</v>
      </c>
      <c r="M34" s="147">
        <v>5821.38</v>
      </c>
      <c r="N34" s="139" t="s">
        <v>72</v>
      </c>
      <c r="O34" s="149">
        <f t="shared" si="2"/>
        <v>64035.15</v>
      </c>
      <c r="P34" s="142" t="s">
        <v>76</v>
      </c>
      <c r="Q34" s="150">
        <f>ROUND(G34*P34,2)-0.01</f>
        <v>183373.37</v>
      </c>
      <c r="R34" s="139" t="s">
        <v>266</v>
      </c>
      <c r="S34" s="139" t="s">
        <v>300</v>
      </c>
      <c r="T34" s="170" t="s">
        <v>341</v>
      </c>
      <c r="U34" s="206" t="s">
        <v>359</v>
      </c>
      <c r="V34" s="212">
        <v>0</v>
      </c>
      <c r="W34" s="212">
        <v>0</v>
      </c>
      <c r="X34" s="146" t="b">
        <f t="shared" si="4"/>
        <v>1</v>
      </c>
    </row>
    <row r="35" spans="1:24" ht="18" customHeight="1">
      <c r="A35" s="37"/>
      <c r="B35" s="97" t="s">
        <v>131</v>
      </c>
      <c r="C35" s="28"/>
      <c r="D35" s="17"/>
      <c r="E35" s="18">
        <f>SUM(E5:E34)</f>
        <v>49440905</v>
      </c>
      <c r="F35" s="18">
        <f t="shared" ref="F35" si="5">SUM(F5:F34)</f>
        <v>49436163.539999992</v>
      </c>
      <c r="G35" s="18">
        <f t="shared" ref="G35:Q35" si="6">SUM(G5:G34)</f>
        <v>44334460.589999996</v>
      </c>
      <c r="H35" s="18"/>
      <c r="I35" s="18">
        <f t="shared" si="6"/>
        <v>5745484.0700000012</v>
      </c>
      <c r="J35" s="18">
        <f t="shared" si="6"/>
        <v>5606738.7400000012</v>
      </c>
      <c r="K35" s="18"/>
      <c r="L35" s="18">
        <f t="shared" si="6"/>
        <v>1700942.13</v>
      </c>
      <c r="M35" s="18">
        <f t="shared" si="6"/>
        <v>1677921.3499999999</v>
      </c>
      <c r="N35" s="18"/>
      <c r="O35" s="18">
        <f t="shared" si="6"/>
        <v>9913713</v>
      </c>
      <c r="P35" s="18"/>
      <c r="Q35" s="18">
        <f t="shared" si="6"/>
        <v>26974321.389999997</v>
      </c>
      <c r="V35" s="211">
        <f>SUM(V5:V34)</f>
        <v>491456.89000000007</v>
      </c>
      <c r="W35" s="211">
        <f>SUM(W5:W34)</f>
        <v>307344.19000000006</v>
      </c>
      <c r="X35" s="1" t="b">
        <f t="shared" si="4"/>
        <v>1</v>
      </c>
    </row>
    <row r="36" spans="1:24">
      <c r="I36" s="223">
        <f>I35+L35</f>
        <v>7446426.2000000011</v>
      </c>
      <c r="J36" s="223"/>
      <c r="K36" s="223"/>
      <c r="L36" s="223"/>
      <c r="M36" s="155"/>
    </row>
    <row r="37" spans="1:24" s="24" customFormat="1">
      <c r="A37" s="38"/>
      <c r="B37" s="22"/>
      <c r="C37" s="23"/>
      <c r="D37" s="23"/>
      <c r="E37" s="23"/>
      <c r="F37" s="163"/>
      <c r="G37" s="163"/>
      <c r="J37" s="23"/>
      <c r="M37" s="23"/>
      <c r="N37" s="31"/>
      <c r="O37" s="26"/>
      <c r="P37" s="33"/>
      <c r="Q37" s="25"/>
      <c r="R37" s="41"/>
      <c r="S37" s="41"/>
      <c r="T37" s="41"/>
      <c r="U37" s="41"/>
      <c r="V37" s="208"/>
      <c r="W37" s="208"/>
    </row>
    <row r="38" spans="1:24">
      <c r="F38" s="134" t="s">
        <v>249</v>
      </c>
      <c r="G38" s="134" t="s">
        <v>249</v>
      </c>
      <c r="I38" s="80">
        <f>J35+M35</f>
        <v>7284660.0900000008</v>
      </c>
      <c r="Q38" s="165"/>
    </row>
    <row r="39" spans="1:24">
      <c r="F39" s="6" t="s">
        <v>331</v>
      </c>
      <c r="G39" s="6" t="s">
        <v>331</v>
      </c>
      <c r="I39" s="80">
        <f>I38-I36</f>
        <v>-161766.11000000034</v>
      </c>
    </row>
    <row r="40" spans="1:24"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24">
      <c r="I41" s="80"/>
    </row>
  </sheetData>
  <mergeCells count="21">
    <mergeCell ref="W3:W4"/>
    <mergeCell ref="A3:A4"/>
    <mergeCell ref="B3:B4"/>
    <mergeCell ref="C3:C4"/>
    <mergeCell ref="D3:D4"/>
    <mergeCell ref="E3:E4"/>
    <mergeCell ref="T3:T4"/>
    <mergeCell ref="U3:U4"/>
    <mergeCell ref="V3:V4"/>
    <mergeCell ref="R3:R4"/>
    <mergeCell ref="S3:S4"/>
    <mergeCell ref="I36:L36"/>
    <mergeCell ref="B1:Q1"/>
    <mergeCell ref="G3:G4"/>
    <mergeCell ref="H3:I3"/>
    <mergeCell ref="K3:L3"/>
    <mergeCell ref="N3:O3"/>
    <mergeCell ref="P3:Q3"/>
    <mergeCell ref="J3:J4"/>
    <mergeCell ref="M3:M4"/>
    <mergeCell ref="F3:F4"/>
  </mergeCells>
  <pageMargins left="7.874015748031496E-2" right="0" top="0" bottom="0.19685039370078741" header="0.31496062992125984" footer="0.31496062992125984"/>
  <pageSetup paperSize="9" scale="64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заявки НБ 18 общ </vt:lpstr>
      <vt:lpstr>заявки НБ 18 непрош</vt:lpstr>
      <vt:lpstr>победители НБ-18 первон добавл</vt:lpstr>
      <vt:lpstr>победители НБ-18 первон</vt:lpstr>
      <vt:lpstr>НБ-18 для БСГ спонсоры</vt:lpstr>
      <vt:lpstr>победители НБ-18 см обр</vt:lpstr>
      <vt:lpstr>победители НБ-18 сметы адм</vt:lpstr>
      <vt:lpstr>непрошедшие заявки</vt:lpstr>
      <vt:lpstr>победители НБ-18 сметы</vt:lpstr>
      <vt:lpstr>табл общ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2018-08-22T08:55:12Z</dcterms:modified>
</cp:coreProperties>
</file>